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Default Extension="psdsor" ContentType="application/vnd.openxmlformats-package.digital-signature-origin"/>
  <Default Extension="psdsxs" ContentType="application/vnd.openxmlformats-package.digital-signature-xmlsignatur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docProps/custom.xml" Id="rId4" /><Relationship Type="http://schemas.openxmlformats.org/package/2006/relationships/digital-signature/origin" Target="/package/services/digital-signature/origin.psdsor" Id="Rdfd5201b1e8b4ef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bs\Downloads\"/>
    </mc:Choice>
  </mc:AlternateContent>
  <xr:revisionPtr revIDLastSave="0" documentId="8_{90169BC1-B812-468C-9C73-A42E34168CDD}" xr6:coauthVersionLast="47" xr6:coauthVersionMax="47" xr10:uidLastSave="{00000000-0000-0000-0000-000000000000}"/>
  <bookViews>
    <workbookView xWindow="-120" yWindow="-120" windowWidth="24240" windowHeight="13140" activeTab="4" xr2:uid="{2D70809F-7588-41B1-9E5B-7A37FA09929B}"/>
  </bookViews>
  <sheets>
    <sheet name="Tong quat" sheetId="1" r:id="rId1"/>
    <sheet name="BangCanDoiKeToan" sheetId="2" r:id="rId2"/>
    <sheet name="BCLCTT_TrucTiep" sheetId="3" r:id="rId3"/>
    <sheet name="BCTinhHinhBienDongVCSH" sheetId="4" r:id="rId4"/>
    <sheet name="BCKetQuaHoatDongKinhDoanh_06202" sheetId="5" r:id="rId5"/>
    <sheet name="BCLCTT_GianTiep" sheetId="6" r:id="rId6"/>
    <sheet name="SheetHidden" sheetId="7" state="hidden" r:id="rId7"/>
  </sheets>
  <calcPr calcId="191029"/>
</workbook>
</file>

<file path=xl/calcChain.xml><?xml version="1.0" encoding="utf-8"?>
<calcChain xmlns="http://schemas.openxmlformats.org/spreadsheetml/2006/main">
  <c r="A386" i="7" l="1"/>
  <c r="A389" i="7"/>
  <c r="A356" i="7"/>
  <c r="A353" i="7"/>
  <c r="A347" i="7"/>
  <c r="A344" i="7"/>
  <c r="A341" i="7"/>
  <c r="A1" i="7"/>
  <c r="A2" i="7"/>
  <c r="A3" i="7"/>
  <c r="A4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01" i="7"/>
  <c r="A102" i="7"/>
  <c r="A103" i="7"/>
  <c r="A104" i="7"/>
  <c r="A105" i="7"/>
  <c r="A106" i="7"/>
  <c r="A107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A133" i="7"/>
  <c r="A134" i="7"/>
  <c r="A135" i="7"/>
  <c r="A136" i="7"/>
  <c r="A137" i="7"/>
  <c r="A138" i="7"/>
  <c r="A139" i="7"/>
  <c r="A140" i="7"/>
  <c r="A141" i="7"/>
  <c r="A142" i="7"/>
  <c r="A143" i="7"/>
  <c r="A144" i="7"/>
  <c r="A145" i="7"/>
  <c r="A146" i="7"/>
  <c r="A147" i="7"/>
  <c r="A148" i="7"/>
  <c r="A149" i="7"/>
  <c r="A150" i="7"/>
  <c r="A151" i="7"/>
  <c r="A152" i="7"/>
  <c r="A153" i="7"/>
  <c r="A154" i="7"/>
  <c r="A155" i="7"/>
  <c r="A156" i="7"/>
  <c r="A157" i="7"/>
  <c r="A158" i="7"/>
  <c r="A159" i="7"/>
  <c r="A160" i="7"/>
  <c r="A161" i="7"/>
  <c r="A162" i="7"/>
  <c r="A163" i="7"/>
  <c r="A164" i="7"/>
  <c r="A165" i="7"/>
  <c r="A166" i="7"/>
  <c r="A167" i="7"/>
  <c r="A168" i="7"/>
  <c r="A169" i="7"/>
  <c r="A170" i="7"/>
  <c r="A171" i="7"/>
  <c r="A172" i="7"/>
  <c r="A173" i="7"/>
  <c r="A174" i="7"/>
  <c r="A175" i="7"/>
  <c r="A176" i="7"/>
  <c r="A177" i="7"/>
  <c r="A178" i="7"/>
  <c r="A179" i="7"/>
  <c r="A180" i="7"/>
  <c r="A181" i="7"/>
  <c r="A182" i="7"/>
  <c r="A183" i="7"/>
  <c r="A184" i="7"/>
  <c r="A185" i="7"/>
  <c r="A186" i="7"/>
  <c r="A187" i="7"/>
  <c r="A188" i="7"/>
  <c r="A189" i="7"/>
  <c r="A190" i="7"/>
  <c r="A191" i="7"/>
  <c r="A192" i="7"/>
  <c r="A193" i="7"/>
  <c r="A194" i="7"/>
  <c r="A195" i="7"/>
  <c r="A196" i="7"/>
  <c r="A197" i="7"/>
  <c r="A198" i="7"/>
  <c r="A199" i="7"/>
  <c r="A200" i="7"/>
  <c r="A201" i="7"/>
  <c r="A202" i="7"/>
  <c r="A203" i="7"/>
  <c r="A204" i="7"/>
  <c r="A205" i="7"/>
  <c r="A206" i="7"/>
  <c r="A207" i="7"/>
  <c r="A208" i="7"/>
  <c r="A209" i="7"/>
  <c r="A210" i="7"/>
  <c r="A211" i="7"/>
  <c r="A212" i="7"/>
  <c r="A213" i="7"/>
  <c r="A214" i="7"/>
  <c r="A215" i="7"/>
  <c r="A216" i="7"/>
  <c r="A217" i="7"/>
  <c r="A218" i="7"/>
  <c r="A219" i="7"/>
  <c r="A220" i="7"/>
  <c r="A221" i="7"/>
  <c r="A222" i="7"/>
  <c r="A223" i="7"/>
  <c r="A224" i="7"/>
  <c r="A225" i="7"/>
  <c r="A226" i="7"/>
  <c r="A227" i="7"/>
  <c r="A228" i="7"/>
  <c r="A229" i="7"/>
  <c r="A230" i="7"/>
  <c r="A231" i="7"/>
  <c r="A232" i="7"/>
  <c r="A233" i="7"/>
  <c r="A234" i="7"/>
  <c r="A235" i="7"/>
  <c r="A236" i="7"/>
  <c r="A237" i="7"/>
  <c r="A238" i="7"/>
  <c r="A239" i="7"/>
  <c r="A240" i="7"/>
  <c r="A241" i="7"/>
  <c r="A242" i="7"/>
  <c r="A243" i="7"/>
  <c r="A244" i="7"/>
  <c r="A245" i="7"/>
  <c r="A246" i="7"/>
  <c r="A247" i="7"/>
  <c r="A248" i="7"/>
  <c r="A249" i="7"/>
  <c r="A250" i="7"/>
  <c r="A251" i="7"/>
  <c r="A252" i="7"/>
  <c r="A253" i="7"/>
  <c r="A254" i="7"/>
  <c r="A255" i="7"/>
  <c r="A256" i="7"/>
  <c r="A257" i="7"/>
  <c r="A258" i="7"/>
  <c r="A259" i="7"/>
  <c r="A260" i="7"/>
  <c r="A261" i="7"/>
  <c r="A262" i="7"/>
  <c r="A263" i="7"/>
  <c r="A264" i="7"/>
  <c r="A265" i="7"/>
  <c r="A266" i="7"/>
  <c r="A267" i="7"/>
  <c r="A268" i="7"/>
  <c r="A269" i="7"/>
  <c r="A270" i="7"/>
  <c r="A271" i="7"/>
  <c r="A272" i="7"/>
  <c r="A273" i="7"/>
  <c r="A274" i="7"/>
  <c r="A275" i="7"/>
  <c r="A276" i="7"/>
  <c r="A277" i="7"/>
  <c r="A278" i="7"/>
  <c r="A279" i="7"/>
  <c r="A280" i="7"/>
  <c r="A281" i="7"/>
  <c r="A282" i="7"/>
  <c r="A283" i="7"/>
  <c r="A284" i="7"/>
  <c r="A285" i="7"/>
  <c r="A286" i="7"/>
  <c r="A287" i="7"/>
  <c r="A288" i="7"/>
  <c r="A289" i="7"/>
  <c r="A290" i="7"/>
  <c r="A291" i="7"/>
  <c r="A292" i="7"/>
  <c r="A293" i="7"/>
  <c r="A294" i="7"/>
  <c r="A295" i="7"/>
  <c r="A296" i="7"/>
  <c r="A297" i="7"/>
  <c r="A298" i="7"/>
  <c r="A299" i="7"/>
  <c r="A300" i="7"/>
  <c r="A301" i="7"/>
  <c r="A302" i="7"/>
  <c r="A303" i="7"/>
  <c r="A304" i="7"/>
  <c r="A305" i="7"/>
  <c r="A306" i="7"/>
  <c r="A307" i="7"/>
  <c r="A308" i="7"/>
  <c r="A309" i="7"/>
  <c r="A310" i="7"/>
  <c r="A311" i="7"/>
  <c r="A312" i="7"/>
  <c r="A313" i="7"/>
  <c r="A314" i="7"/>
  <c r="A315" i="7"/>
  <c r="A316" i="7"/>
  <c r="A317" i="7"/>
  <c r="A318" i="7"/>
  <c r="A319" i="7"/>
  <c r="A320" i="7"/>
  <c r="A321" i="7"/>
  <c r="A322" i="7"/>
  <c r="A323" i="7"/>
  <c r="A324" i="7"/>
  <c r="A325" i="7"/>
  <c r="A326" i="7"/>
  <c r="A327" i="7"/>
  <c r="A328" i="7"/>
  <c r="A329" i="7"/>
  <c r="A330" i="7"/>
  <c r="A331" i="7"/>
  <c r="A332" i="7"/>
  <c r="A333" i="7"/>
  <c r="A334" i="7"/>
  <c r="A335" i="7"/>
  <c r="A336" i="7"/>
  <c r="A337" i="7"/>
  <c r="A338" i="7"/>
  <c r="A339" i="7"/>
  <c r="A340" i="7"/>
  <c r="A342" i="7"/>
  <c r="A343" i="7"/>
  <c r="A345" i="7"/>
  <c r="A346" i="7"/>
  <c r="A348" i="7"/>
  <c r="A349" i="7"/>
  <c r="A350" i="7"/>
  <c r="A351" i="7"/>
  <c r="A352" i="7"/>
  <c r="A354" i="7"/>
  <c r="A355" i="7"/>
  <c r="A357" i="7"/>
  <c r="A358" i="7"/>
  <c r="A359" i="7"/>
  <c r="A360" i="7"/>
  <c r="A361" i="7"/>
  <c r="A364" i="7"/>
  <c r="A365" i="7"/>
  <c r="A366" i="7"/>
  <c r="A367" i="7"/>
  <c r="A368" i="7"/>
  <c r="A369" i="7"/>
  <c r="A370" i="7"/>
  <c r="A371" i="7"/>
  <c r="A372" i="7"/>
  <c r="A373" i="7"/>
  <c r="A375" i="7"/>
  <c r="A376" i="7"/>
  <c r="A377" i="7"/>
  <c r="A378" i="7"/>
  <c r="A379" i="7"/>
  <c r="A380" i="7"/>
  <c r="A381" i="7"/>
  <c r="A382" i="7"/>
  <c r="A383" i="7"/>
  <c r="A384" i="7"/>
  <c r="A385" i="7"/>
  <c r="A387" i="7"/>
  <c r="A388" i="7"/>
  <c r="A390" i="7"/>
  <c r="A391" i="7"/>
  <c r="A392" i="7"/>
  <c r="A393" i="7"/>
  <c r="A394" i="7"/>
  <c r="A395" i="7"/>
  <c r="A396" i="7"/>
  <c r="A397" i="7"/>
  <c r="A398" i="7"/>
  <c r="A399" i="7"/>
  <c r="A400" i="7"/>
  <c r="A401" i="7"/>
  <c r="A402" i="7"/>
  <c r="A403" i="7"/>
  <c r="A404" i="7"/>
  <c r="A405" i="7"/>
  <c r="A406" i="7"/>
  <c r="A407" i="7"/>
  <c r="A408" i="7"/>
  <c r="A409" i="7"/>
  <c r="A410" i="7"/>
  <c r="A411" i="7"/>
  <c r="A412" i="7"/>
  <c r="A413" i="7"/>
  <c r="A414" i="7"/>
  <c r="A415" i="7"/>
  <c r="A418" i="7"/>
  <c r="A420" i="7"/>
  <c r="A421" i="7"/>
  <c r="A422" i="7"/>
  <c r="A423" i="7"/>
  <c r="A424" i="7"/>
  <c r="A427" i="7"/>
  <c r="A428" i="7"/>
  <c r="A429" i="7"/>
  <c r="A430" i="7"/>
  <c r="A431" i="7"/>
  <c r="A432" i="7"/>
  <c r="A433" i="7"/>
  <c r="A434" i="7"/>
  <c r="A435" i="7"/>
  <c r="A436" i="7"/>
  <c r="A437" i="7"/>
  <c r="A438" i="7"/>
  <c r="A439" i="7"/>
  <c r="A440" i="7"/>
  <c r="A441" i="7"/>
  <c r="A442" i="7"/>
  <c r="A443" i="7"/>
  <c r="A444" i="7"/>
  <c r="A445" i="7"/>
  <c r="A446" i="7"/>
  <c r="A447" i="7"/>
  <c r="A448" i="7"/>
  <c r="A449" i="7"/>
  <c r="A450" i="7"/>
  <c r="A451" i="7"/>
  <c r="A452" i="7"/>
  <c r="A453" i="7"/>
  <c r="A454" i="7"/>
  <c r="A455" i="7"/>
  <c r="A456" i="7"/>
  <c r="A457" i="7"/>
  <c r="A458" i="7"/>
  <c r="A459" i="7"/>
  <c r="A460" i="7"/>
  <c r="A461" i="7"/>
  <c r="A462" i="7"/>
  <c r="A463" i="7"/>
  <c r="A464" i="7"/>
  <c r="A465" i="7"/>
  <c r="A466" i="7"/>
  <c r="A467" i="7"/>
  <c r="A468" i="7"/>
  <c r="A469" i="7"/>
  <c r="A470" i="7"/>
  <c r="A471" i="7"/>
  <c r="A472" i="7"/>
  <c r="A473" i="7"/>
  <c r="A474" i="7"/>
  <c r="A475" i="7"/>
  <c r="A476" i="7"/>
  <c r="A477" i="7"/>
  <c r="A478" i="7"/>
  <c r="A479" i="7"/>
  <c r="A480" i="7"/>
  <c r="A481" i="7"/>
  <c r="A482" i="7"/>
  <c r="A483" i="7"/>
  <c r="A484" i="7"/>
  <c r="A485" i="7"/>
  <c r="A486" i="7"/>
  <c r="A487" i="7"/>
  <c r="A488" i="7"/>
  <c r="A489" i="7"/>
  <c r="A490" i="7"/>
  <c r="A491" i="7"/>
  <c r="A492" i="7"/>
  <c r="A493" i="7"/>
  <c r="A494" i="7"/>
  <c r="A495" i="7"/>
  <c r="A496" i="7"/>
  <c r="A497" i="7"/>
  <c r="A498" i="7"/>
  <c r="A499" i="7"/>
  <c r="A500" i="7"/>
  <c r="A501" i="7"/>
  <c r="A502" i="7"/>
  <c r="A503" i="7"/>
  <c r="A504" i="7"/>
  <c r="A505" i="7"/>
  <c r="A506" i="7"/>
  <c r="A507" i="7"/>
  <c r="A508" i="7"/>
  <c r="A509" i="7"/>
  <c r="A510" i="7"/>
  <c r="A511" i="7"/>
  <c r="A512" i="7"/>
  <c r="A513" i="7"/>
  <c r="A514" i="7"/>
  <c r="A515" i="7"/>
  <c r="A516" i="7"/>
  <c r="A517" i="7"/>
  <c r="A518" i="7"/>
  <c r="A519" i="7"/>
  <c r="A520" i="7"/>
  <c r="A521" i="7"/>
  <c r="A522" i="7"/>
  <c r="A523" i="7"/>
  <c r="A524" i="7"/>
  <c r="A525" i="7"/>
  <c r="A526" i="7"/>
  <c r="A527" i="7"/>
  <c r="A528" i="7"/>
  <c r="A529" i="7"/>
  <c r="A530" i="7"/>
  <c r="A531" i="7"/>
  <c r="A532" i="7"/>
  <c r="A533" i="7"/>
  <c r="A534" i="7"/>
  <c r="A535" i="7"/>
  <c r="A536" i="7"/>
  <c r="A537" i="7"/>
  <c r="A538" i="7"/>
  <c r="A539" i="7"/>
  <c r="A540" i="7"/>
  <c r="A541" i="7"/>
  <c r="A542" i="7"/>
  <c r="A543" i="7"/>
  <c r="A544" i="7"/>
  <c r="A545" i="7"/>
  <c r="A546" i="7"/>
  <c r="A547" i="7"/>
  <c r="A548" i="7"/>
  <c r="A549" i="7"/>
  <c r="A550" i="7"/>
  <c r="A551" i="7"/>
  <c r="A552" i="7"/>
  <c r="A553" i="7"/>
  <c r="A554" i="7"/>
  <c r="A555" i="7"/>
  <c r="A556" i="7"/>
  <c r="A557" i="7"/>
  <c r="A558" i="7"/>
  <c r="A559" i="7"/>
  <c r="A560" i="7"/>
  <c r="A561" i="7"/>
  <c r="A562" i="7"/>
  <c r="A563" i="7"/>
  <c r="A564" i="7"/>
  <c r="A565" i="7"/>
  <c r="A566" i="7"/>
  <c r="A567" i="7"/>
  <c r="A568" i="7"/>
  <c r="A569" i="7"/>
  <c r="A570" i="7"/>
  <c r="A571" i="7"/>
  <c r="A572" i="7"/>
  <c r="A573" i="7"/>
  <c r="A574" i="7"/>
  <c r="A575" i="7"/>
  <c r="A576" i="7"/>
  <c r="A577" i="7"/>
  <c r="A578" i="7"/>
  <c r="A579" i="7"/>
  <c r="A580" i="7"/>
  <c r="A581" i="7"/>
  <c r="A582" i="7"/>
  <c r="A583" i="7"/>
  <c r="A584" i="7"/>
  <c r="A585" i="7"/>
  <c r="A586" i="7"/>
  <c r="A587" i="7"/>
  <c r="A588" i="7"/>
  <c r="A589" i="7"/>
  <c r="A590" i="7"/>
  <c r="A591" i="7"/>
  <c r="A592" i="7"/>
  <c r="A593" i="7"/>
  <c r="A594" i="7"/>
  <c r="A595" i="7"/>
  <c r="A596" i="7"/>
  <c r="A597" i="7"/>
  <c r="A598" i="7"/>
  <c r="A599" i="7"/>
  <c r="A600" i="7"/>
  <c r="A601" i="7"/>
  <c r="A602" i="7"/>
  <c r="A603" i="7"/>
  <c r="A604" i="7"/>
  <c r="A605" i="7"/>
  <c r="A606" i="7"/>
  <c r="A607" i="7"/>
  <c r="A608" i="7"/>
  <c r="A609" i="7"/>
  <c r="A610" i="7"/>
  <c r="A611" i="7"/>
  <c r="A612" i="7"/>
  <c r="A613" i="7"/>
  <c r="A614" i="7"/>
  <c r="A615" i="7"/>
  <c r="A616" i="7"/>
  <c r="A617" i="7"/>
  <c r="A618" i="7"/>
  <c r="A619" i="7"/>
  <c r="A620" i="7"/>
  <c r="A621" i="7"/>
  <c r="A622" i="7"/>
  <c r="A623" i="7"/>
  <c r="A624" i="7"/>
  <c r="A625" i="7"/>
  <c r="A626" i="7"/>
  <c r="A627" i="7"/>
  <c r="A628" i="7"/>
  <c r="A629" i="7"/>
  <c r="A630" i="7"/>
  <c r="A631" i="7"/>
  <c r="A632" i="7"/>
  <c r="A633" i="7"/>
  <c r="A634" i="7"/>
  <c r="A635" i="7"/>
  <c r="A636" i="7"/>
  <c r="A637" i="7"/>
  <c r="A638" i="7"/>
  <c r="A639" i="7"/>
  <c r="A640" i="7"/>
  <c r="A641" i="7"/>
  <c r="A642" i="7"/>
  <c r="A643" i="7"/>
  <c r="A644" i="7"/>
  <c r="A645" i="7"/>
  <c r="A646" i="7"/>
  <c r="A647" i="7"/>
  <c r="A648" i="7"/>
  <c r="A649" i="7"/>
  <c r="A650" i="7"/>
  <c r="A651" i="7"/>
  <c r="A652" i="7"/>
  <c r="A653" i="7"/>
  <c r="A654" i="7"/>
  <c r="A655" i="7"/>
  <c r="A656" i="7"/>
  <c r="A657" i="7"/>
  <c r="A658" i="7"/>
  <c r="A659" i="7"/>
  <c r="A660" i="7"/>
  <c r="A661" i="7"/>
  <c r="A662" i="7"/>
  <c r="A663" i="7"/>
  <c r="A664" i="7"/>
  <c r="A665" i="7"/>
  <c r="A666" i="7"/>
  <c r="A667" i="7"/>
  <c r="A668" i="7"/>
  <c r="A669" i="7"/>
  <c r="A670" i="7"/>
  <c r="A671" i="7"/>
  <c r="A672" i="7"/>
  <c r="A673" i="7"/>
  <c r="A674" i="7"/>
  <c r="A675" i="7"/>
  <c r="A676" i="7"/>
  <c r="A677" i="7"/>
  <c r="A678" i="7"/>
  <c r="A679" i="7"/>
  <c r="A680" i="7"/>
  <c r="A681" i="7"/>
  <c r="A682" i="7"/>
  <c r="A683" i="7"/>
  <c r="A684" i="7"/>
  <c r="A685" i="7"/>
  <c r="A686" i="7"/>
  <c r="A687" i="7"/>
  <c r="A688" i="7"/>
  <c r="A689" i="7"/>
  <c r="A690" i="7"/>
  <c r="A691" i="7"/>
  <c r="A692" i="7"/>
  <c r="A693" i="7"/>
  <c r="A694" i="7"/>
  <c r="A695" i="7"/>
  <c r="A696" i="7"/>
  <c r="A697" i="7"/>
  <c r="A698" i="7"/>
  <c r="A699" i="7"/>
  <c r="A700" i="7"/>
  <c r="A701" i="7"/>
  <c r="A702" i="7"/>
  <c r="A703" i="7"/>
  <c r="A704" i="7"/>
  <c r="A705" i="7"/>
  <c r="A706" i="7"/>
  <c r="A707" i="7"/>
  <c r="A708" i="7"/>
  <c r="A709" i="7"/>
  <c r="A710" i="7"/>
  <c r="A711" i="7"/>
  <c r="A712" i="7"/>
  <c r="A713" i="7"/>
  <c r="A714" i="7"/>
  <c r="A715" i="7"/>
  <c r="A716" i="7"/>
  <c r="A717" i="7"/>
  <c r="A718" i="7"/>
  <c r="A719" i="7"/>
  <c r="A720" i="7"/>
  <c r="A721" i="7"/>
  <c r="A722" i="7"/>
  <c r="A723" i="7"/>
  <c r="A724" i="7"/>
  <c r="A725" i="7"/>
  <c r="A726" i="7"/>
  <c r="A727" i="7"/>
  <c r="A728" i="7"/>
  <c r="A729" i="7"/>
  <c r="A730" i="7"/>
  <c r="A417" i="7"/>
  <c r="A363" i="7"/>
  <c r="A374" i="7"/>
  <c r="A416" i="7"/>
  <c r="A362" i="7"/>
  <c r="A426" i="7"/>
  <c r="A425" i="7"/>
  <c r="A419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4" authorId="0" shapeId="0" xr:uid="{77467072-5598-4938-9996-349668B81963}">
      <text>
        <r>
          <rPr>
            <sz val="10"/>
            <rFont val="Arial"/>
          </rPr>
          <t>Ô chỉ tiêu có định dạng ký tự</t>
        </r>
      </text>
    </comment>
    <comment ref="D4" authorId="0" shapeId="0" xr:uid="{1A5C67F6-98BF-4F5F-9244-A398037FD28B}">
      <text>
        <r>
          <rPr>
            <sz val="10"/>
            <rFont val="Arial"/>
          </rPr>
          <t>Ô chỉ tiêu có định dạng số. Đơn vị tính x 1 (hoặc %)</t>
        </r>
      </text>
    </comment>
    <comment ref="E4" authorId="0" shapeId="0" xr:uid="{550C2215-6AC4-431B-8B19-CC7D05AE6391}">
      <text>
        <r>
          <rPr>
            <sz val="10"/>
            <rFont val="Arial"/>
          </rPr>
          <t>Ô chỉ tiêu có định dạng số. Đơn vị tính x 1 (hoặc %)</t>
        </r>
      </text>
    </comment>
    <comment ref="C5" authorId="0" shapeId="0" xr:uid="{FBA2CD6A-AC0F-45DA-833C-F7C35C8135AB}">
      <text>
        <r>
          <rPr>
            <sz val="10"/>
            <rFont val="Arial"/>
          </rPr>
          <t>Ô chỉ tiêu có định dạng ký tự</t>
        </r>
      </text>
    </comment>
    <comment ref="D5" authorId="0" shapeId="0" xr:uid="{4A840141-6DD9-4B83-9467-F50949BD1745}">
      <text>
        <r>
          <rPr>
            <sz val="10"/>
            <rFont val="Arial"/>
          </rPr>
          <t>Ô chỉ tiêu có định dạng số. Đơn vị tính x 1 (hoặc %)</t>
        </r>
      </text>
    </comment>
    <comment ref="E5" authorId="0" shapeId="0" xr:uid="{C7967509-56C4-4CED-A393-97084A6584FA}">
      <text>
        <r>
          <rPr>
            <sz val="10"/>
            <rFont val="Arial"/>
          </rPr>
          <t>Ô chỉ tiêu có định dạng số. Đơn vị tính x 1 (hoặc %)</t>
        </r>
      </text>
    </comment>
    <comment ref="C6" authorId="0" shapeId="0" xr:uid="{2015117C-62D3-4276-BFC0-8B605B25F674}">
      <text>
        <r>
          <rPr>
            <sz val="10"/>
            <rFont val="Arial"/>
          </rPr>
          <t>Ô chỉ tiêu có định dạng ký tự</t>
        </r>
      </text>
    </comment>
    <comment ref="D6" authorId="0" shapeId="0" xr:uid="{A25F5B02-2ADA-425D-84CD-4819E29B6CB2}">
      <text>
        <r>
          <rPr>
            <sz val="10"/>
            <rFont val="Arial"/>
          </rPr>
          <t>Ô chỉ tiêu có định dạng số. Đơn vị tính x 1 (hoặc %)</t>
        </r>
      </text>
    </comment>
    <comment ref="E6" authorId="0" shapeId="0" xr:uid="{B6EA3B51-F795-4DA8-BAD3-831A78B699F9}">
      <text>
        <r>
          <rPr>
            <sz val="10"/>
            <rFont val="Arial"/>
          </rPr>
          <t>Ô chỉ tiêu có định dạng số. Đơn vị tính x 1 (hoặc %)</t>
        </r>
      </text>
    </comment>
    <comment ref="C7" authorId="0" shapeId="0" xr:uid="{EF5D456F-50D2-4E62-8CD1-429DB922637A}">
      <text>
        <r>
          <rPr>
            <sz val="10"/>
            <rFont val="Arial"/>
          </rPr>
          <t>Ô chỉ tiêu có định dạng ký tự</t>
        </r>
      </text>
    </comment>
    <comment ref="D7" authorId="0" shapeId="0" xr:uid="{515746CB-75C5-438F-812A-69DE6B9C3DB5}">
      <text>
        <r>
          <rPr>
            <sz val="10"/>
            <rFont val="Arial"/>
          </rPr>
          <t>Ô chỉ tiêu có định dạng số. Đơn vị tính x 1 (hoặc %)</t>
        </r>
      </text>
    </comment>
    <comment ref="E7" authorId="0" shapeId="0" xr:uid="{76ACB012-5999-4235-A1D0-74CBAEF283A7}">
      <text>
        <r>
          <rPr>
            <sz val="10"/>
            <rFont val="Arial"/>
          </rPr>
          <t>Ô chỉ tiêu có định dạng số. Đơn vị tính x 1 (hoặc %)</t>
        </r>
      </text>
    </comment>
    <comment ref="C8" authorId="0" shapeId="0" xr:uid="{6FC60A75-E26B-45F9-9DCE-03F5E51D8FBD}">
      <text>
        <r>
          <rPr>
            <sz val="10"/>
            <rFont val="Arial"/>
          </rPr>
          <t>Ô chỉ tiêu có định dạng ký tự</t>
        </r>
      </text>
    </comment>
    <comment ref="D8" authorId="0" shapeId="0" xr:uid="{895E4FCC-F996-4102-8F9A-9279B90F79F9}">
      <text>
        <r>
          <rPr>
            <sz val="10"/>
            <rFont val="Arial"/>
          </rPr>
          <t>Ô chỉ tiêu có định dạng số. Đơn vị tính x 1 (hoặc %)</t>
        </r>
      </text>
    </comment>
    <comment ref="E8" authorId="0" shapeId="0" xr:uid="{68B64697-4626-4B02-AB4A-4D0F55A35575}">
      <text>
        <r>
          <rPr>
            <sz val="10"/>
            <rFont val="Arial"/>
          </rPr>
          <t>Ô chỉ tiêu có định dạng số. Đơn vị tính x 1 (hoặc %)</t>
        </r>
      </text>
    </comment>
    <comment ref="C9" authorId="0" shapeId="0" xr:uid="{883D84F1-DF42-4F9F-AF7A-4DA70290A38A}">
      <text>
        <r>
          <rPr>
            <sz val="10"/>
            <rFont val="Arial"/>
          </rPr>
          <t>Ô chỉ tiêu có định dạng ký tự</t>
        </r>
      </text>
    </comment>
    <comment ref="D9" authorId="0" shapeId="0" xr:uid="{046C6390-BC63-44D3-AB86-AEAC7DF43C13}">
      <text>
        <r>
          <rPr>
            <sz val="10"/>
            <rFont val="Arial"/>
          </rPr>
          <t>Ô chỉ tiêu có định dạng số. Đơn vị tính x 1 (hoặc %)</t>
        </r>
      </text>
    </comment>
    <comment ref="E9" authorId="0" shapeId="0" xr:uid="{0432963B-712D-41B9-9A71-F99893A45CB4}">
      <text>
        <r>
          <rPr>
            <sz val="10"/>
            <rFont val="Arial"/>
          </rPr>
          <t>Ô chỉ tiêu có định dạng số. Đơn vị tính x 1 (hoặc %)</t>
        </r>
      </text>
    </comment>
    <comment ref="C10" authorId="0" shapeId="0" xr:uid="{D0BADA1F-5283-4661-814F-9D0C14F4C6AF}">
      <text>
        <r>
          <rPr>
            <sz val="10"/>
            <rFont val="Arial"/>
          </rPr>
          <t>Ô chỉ tiêu có định dạng ký tự</t>
        </r>
      </text>
    </comment>
    <comment ref="D10" authorId="0" shapeId="0" xr:uid="{869566B9-C7D6-4570-B55F-0487DB1EF76D}">
      <text>
        <r>
          <rPr>
            <sz val="10"/>
            <rFont val="Arial"/>
          </rPr>
          <t>Ô chỉ tiêu có định dạng số. Đơn vị tính x 1 (hoặc %)</t>
        </r>
      </text>
    </comment>
    <comment ref="E10" authorId="0" shapeId="0" xr:uid="{D38C8C91-3451-44C9-BA20-466DA9DB049C}">
      <text>
        <r>
          <rPr>
            <sz val="10"/>
            <rFont val="Arial"/>
          </rPr>
          <t>Ô chỉ tiêu có định dạng số. Đơn vị tính x 1 (hoặc %)</t>
        </r>
      </text>
    </comment>
    <comment ref="C11" authorId="0" shapeId="0" xr:uid="{B1A4B1E1-E578-4D34-8D5D-CDF0570E7A9B}">
      <text>
        <r>
          <rPr>
            <sz val="10"/>
            <rFont val="Arial"/>
          </rPr>
          <t>Ô chỉ tiêu có định dạng ký tự</t>
        </r>
      </text>
    </comment>
    <comment ref="D11" authorId="0" shapeId="0" xr:uid="{7986022C-50C7-45DB-985A-1C5BDF6D8FC2}">
      <text>
        <r>
          <rPr>
            <sz val="10"/>
            <rFont val="Arial"/>
          </rPr>
          <t>Ô chỉ tiêu có định dạng số. Đơn vị tính x 1 (hoặc %)</t>
        </r>
      </text>
    </comment>
    <comment ref="E11" authorId="0" shapeId="0" xr:uid="{27BFC758-8004-41DB-8178-7D71B56717CE}">
      <text>
        <r>
          <rPr>
            <sz val="10"/>
            <rFont val="Arial"/>
          </rPr>
          <t>Ô chỉ tiêu có định dạng số. Đơn vị tính x 1 (hoặc %)</t>
        </r>
      </text>
    </comment>
    <comment ref="C12" authorId="0" shapeId="0" xr:uid="{84BDF357-A311-41C4-A33E-03770C7D5BCB}">
      <text>
        <r>
          <rPr>
            <sz val="10"/>
            <rFont val="Arial"/>
          </rPr>
          <t>Ô chỉ tiêu có định dạng ký tự</t>
        </r>
      </text>
    </comment>
    <comment ref="D12" authorId="0" shapeId="0" xr:uid="{A69BBD9F-E6C2-4CD5-A1F6-D934AEC3C78A}">
      <text>
        <r>
          <rPr>
            <sz val="10"/>
            <rFont val="Arial"/>
          </rPr>
          <t>Ô chỉ tiêu có định dạng số. Đơn vị tính x 1 (hoặc %)</t>
        </r>
      </text>
    </comment>
    <comment ref="E12" authorId="0" shapeId="0" xr:uid="{50DAA466-81C9-42F8-8DC7-82684CD86072}">
      <text>
        <r>
          <rPr>
            <sz val="10"/>
            <rFont val="Arial"/>
          </rPr>
          <t>Ô chỉ tiêu có định dạng số. Đơn vị tính x 1 (hoặc %)</t>
        </r>
      </text>
    </comment>
    <comment ref="C13" authorId="0" shapeId="0" xr:uid="{6BB6EBC3-4D9A-4BF9-B800-A171B87D99DC}">
      <text>
        <r>
          <rPr>
            <sz val="10"/>
            <rFont val="Arial"/>
          </rPr>
          <t>Ô chỉ tiêu có định dạng ký tự</t>
        </r>
      </text>
    </comment>
    <comment ref="D13" authorId="0" shapeId="0" xr:uid="{ACA0640D-8C9B-4353-BBE4-BFA8DC854784}">
      <text>
        <r>
          <rPr>
            <sz val="10"/>
            <rFont val="Arial"/>
          </rPr>
          <t>Ô chỉ tiêu có định dạng số. Đơn vị tính x 1 (hoặc %)</t>
        </r>
      </text>
    </comment>
    <comment ref="E13" authorId="0" shapeId="0" xr:uid="{135B6EBA-7809-4935-8A56-D2C681F5A5D5}">
      <text>
        <r>
          <rPr>
            <sz val="10"/>
            <rFont val="Arial"/>
          </rPr>
          <t>Ô chỉ tiêu có định dạng số. Đơn vị tính x 1 (hoặc %)</t>
        </r>
      </text>
    </comment>
    <comment ref="C14" authorId="0" shapeId="0" xr:uid="{C674DD1A-B4B0-4317-8199-FD84AB0E081E}">
      <text>
        <r>
          <rPr>
            <sz val="10"/>
            <rFont val="Arial"/>
          </rPr>
          <t>Ô chỉ tiêu có định dạng ký tự</t>
        </r>
      </text>
    </comment>
    <comment ref="D14" authorId="0" shapeId="0" xr:uid="{40B5C52E-27B8-4778-82B7-F201E9D4BD84}">
      <text>
        <r>
          <rPr>
            <sz val="10"/>
            <rFont val="Arial"/>
          </rPr>
          <t>Ô chỉ tiêu có định dạng số. Đơn vị tính x 1 (hoặc %)</t>
        </r>
      </text>
    </comment>
    <comment ref="E14" authorId="0" shapeId="0" xr:uid="{7FF612A8-1E52-4FB5-8C00-056CD3D6CA1E}">
      <text>
        <r>
          <rPr>
            <sz val="10"/>
            <rFont val="Arial"/>
          </rPr>
          <t>Ô chỉ tiêu có định dạng số. Đơn vị tính x 1 (hoặc %)</t>
        </r>
      </text>
    </comment>
    <comment ref="C15" authorId="0" shapeId="0" xr:uid="{2B1C7902-456E-4898-AC62-4E2A9E78C48C}">
      <text>
        <r>
          <rPr>
            <sz val="10"/>
            <rFont val="Arial"/>
          </rPr>
          <t>Ô chỉ tiêu có định dạng ký tự</t>
        </r>
      </text>
    </comment>
    <comment ref="D15" authorId="0" shapeId="0" xr:uid="{2CF8483B-646C-4BEF-8C97-D5B691918898}">
      <text>
        <r>
          <rPr>
            <sz val="10"/>
            <rFont val="Arial"/>
          </rPr>
          <t>Ô chỉ tiêu có định dạng số. Đơn vị tính x 1 (hoặc %)</t>
        </r>
      </text>
    </comment>
    <comment ref="E15" authorId="0" shapeId="0" xr:uid="{75F75B5B-5621-4AAA-BC53-F0D05297AA4D}">
      <text>
        <r>
          <rPr>
            <sz val="10"/>
            <rFont val="Arial"/>
          </rPr>
          <t>Ô chỉ tiêu có định dạng số. Đơn vị tính x 1 (hoặc %)</t>
        </r>
      </text>
    </comment>
    <comment ref="C16" authorId="0" shapeId="0" xr:uid="{78412F48-E446-47B3-A5BF-1E214FECC6C9}">
      <text>
        <r>
          <rPr>
            <sz val="10"/>
            <rFont val="Arial"/>
          </rPr>
          <t>Ô chỉ tiêu có định dạng ký tự</t>
        </r>
      </text>
    </comment>
    <comment ref="D16" authorId="0" shapeId="0" xr:uid="{32A07C7D-78D2-4B41-A81C-03128FC677C2}">
      <text>
        <r>
          <rPr>
            <sz val="10"/>
            <rFont val="Arial"/>
          </rPr>
          <t>Ô chỉ tiêu có định dạng số. Đơn vị tính x 1 (hoặc %)</t>
        </r>
      </text>
    </comment>
    <comment ref="E16" authorId="0" shapeId="0" xr:uid="{C65B72D9-4694-4D54-B504-C7EA410D23C1}">
      <text>
        <r>
          <rPr>
            <sz val="10"/>
            <rFont val="Arial"/>
          </rPr>
          <t>Ô chỉ tiêu có định dạng số. Đơn vị tính x 1 (hoặc %)</t>
        </r>
      </text>
    </comment>
    <comment ref="C17" authorId="0" shapeId="0" xr:uid="{D1393165-D170-4F70-A4E9-50F27406B83C}">
      <text>
        <r>
          <rPr>
            <sz val="10"/>
            <rFont val="Arial"/>
          </rPr>
          <t>Ô chỉ tiêu có định dạng ký tự</t>
        </r>
      </text>
    </comment>
    <comment ref="D17" authorId="0" shapeId="0" xr:uid="{F7C680F7-9883-423F-96AA-858922CAD8BB}">
      <text>
        <r>
          <rPr>
            <sz val="10"/>
            <rFont val="Arial"/>
          </rPr>
          <t>Ô chỉ tiêu có định dạng số. Đơn vị tính x 1 (hoặc %)</t>
        </r>
      </text>
    </comment>
    <comment ref="E17" authorId="0" shapeId="0" xr:uid="{CB1704A9-3995-4ABA-A7FF-41C65017DD95}">
      <text>
        <r>
          <rPr>
            <sz val="10"/>
            <rFont val="Arial"/>
          </rPr>
          <t>Ô chỉ tiêu có định dạng số. Đơn vị tính x 1 (hoặc %)</t>
        </r>
      </text>
    </comment>
    <comment ref="C18" authorId="0" shapeId="0" xr:uid="{0DE1E236-A281-4D62-A5B6-DEF3EE29D1AD}">
      <text>
        <r>
          <rPr>
            <sz val="10"/>
            <rFont val="Arial"/>
          </rPr>
          <t>Ô chỉ tiêu có định dạng ký tự</t>
        </r>
      </text>
    </comment>
    <comment ref="D18" authorId="0" shapeId="0" xr:uid="{929DC32E-7305-4838-A130-BF5173265581}">
      <text>
        <r>
          <rPr>
            <sz val="10"/>
            <rFont val="Arial"/>
          </rPr>
          <t>Ô chỉ tiêu có định dạng số. Đơn vị tính x 1 (hoặc %)</t>
        </r>
      </text>
    </comment>
    <comment ref="E18" authorId="0" shapeId="0" xr:uid="{67266A0C-6534-45EA-BCF5-7459C7678B9B}">
      <text>
        <r>
          <rPr>
            <sz val="10"/>
            <rFont val="Arial"/>
          </rPr>
          <t>Ô chỉ tiêu có định dạng số. Đơn vị tính x 1 (hoặc %)</t>
        </r>
      </text>
    </comment>
    <comment ref="C19" authorId="0" shapeId="0" xr:uid="{8F625F65-E24B-4789-8E5C-AF359BD82AFE}">
      <text>
        <r>
          <rPr>
            <sz val="10"/>
            <rFont val="Arial"/>
          </rPr>
          <t>Ô chỉ tiêu có định dạng ký tự</t>
        </r>
      </text>
    </comment>
    <comment ref="D19" authorId="0" shapeId="0" xr:uid="{E54B7A8C-BC0A-4435-8D3A-0E095A6510CA}">
      <text>
        <r>
          <rPr>
            <sz val="10"/>
            <rFont val="Arial"/>
          </rPr>
          <t>Ô chỉ tiêu có định dạng số. Đơn vị tính x 1 (hoặc %)</t>
        </r>
      </text>
    </comment>
    <comment ref="E19" authorId="0" shapeId="0" xr:uid="{7DC01844-93F4-4C83-8B1E-C6432B034D63}">
      <text>
        <r>
          <rPr>
            <sz val="10"/>
            <rFont val="Arial"/>
          </rPr>
          <t>Ô chỉ tiêu có định dạng số. Đơn vị tính x 1 (hoặc %)</t>
        </r>
      </text>
    </comment>
    <comment ref="C20" authorId="0" shapeId="0" xr:uid="{2D537E50-EAC8-4662-ABD0-D1852CA4BAFC}">
      <text>
        <r>
          <rPr>
            <sz val="10"/>
            <rFont val="Arial"/>
          </rPr>
          <t>Ô chỉ tiêu có định dạng ký tự</t>
        </r>
      </text>
    </comment>
    <comment ref="D20" authorId="0" shapeId="0" xr:uid="{6583BDBE-5E2B-449E-A6D1-E326D6555DB7}">
      <text>
        <r>
          <rPr>
            <sz val="10"/>
            <rFont val="Arial"/>
          </rPr>
          <t>Ô chỉ tiêu có định dạng số. Đơn vị tính x 1 (hoặc %)</t>
        </r>
      </text>
    </comment>
    <comment ref="E20" authorId="0" shapeId="0" xr:uid="{54CFAC88-4706-40C2-BAB1-30B13740462C}">
      <text>
        <r>
          <rPr>
            <sz val="10"/>
            <rFont val="Arial"/>
          </rPr>
          <t>Ô chỉ tiêu có định dạng số. Đơn vị tính x 1 (hoặc %)</t>
        </r>
      </text>
    </comment>
    <comment ref="C21" authorId="0" shapeId="0" xr:uid="{89F7E0D6-7EDC-4D4A-95BF-1CF8E62515DF}">
      <text>
        <r>
          <rPr>
            <sz val="10"/>
            <rFont val="Arial"/>
          </rPr>
          <t>Ô chỉ tiêu có định dạng ký tự</t>
        </r>
      </text>
    </comment>
    <comment ref="D21" authorId="0" shapeId="0" xr:uid="{FB00F6BE-EF44-4C87-AAC3-473F7EB4B673}">
      <text>
        <r>
          <rPr>
            <sz val="10"/>
            <rFont val="Arial"/>
          </rPr>
          <t>Ô chỉ tiêu có định dạng số. Đơn vị tính x 1 (hoặc %)</t>
        </r>
      </text>
    </comment>
    <comment ref="E21" authorId="0" shapeId="0" xr:uid="{99BC65A1-8F94-47EC-90B2-6CA3CF7C637C}">
      <text>
        <r>
          <rPr>
            <sz val="10"/>
            <rFont val="Arial"/>
          </rPr>
          <t>Ô chỉ tiêu có định dạng số. Đơn vị tính x 1 (hoặc %)</t>
        </r>
      </text>
    </comment>
    <comment ref="C22" authorId="0" shapeId="0" xr:uid="{0944A954-2E90-4A8F-9C92-B58580C00B8A}">
      <text>
        <r>
          <rPr>
            <sz val="10"/>
            <rFont val="Arial"/>
          </rPr>
          <t>Ô chỉ tiêu có định dạng ký tự</t>
        </r>
      </text>
    </comment>
    <comment ref="D22" authorId="0" shapeId="0" xr:uid="{96C4ECCA-AE2B-48F2-A8D6-FA5358C3FC6B}">
      <text>
        <r>
          <rPr>
            <sz val="10"/>
            <rFont val="Arial"/>
          </rPr>
          <t>Ô chỉ tiêu có định dạng số. Đơn vị tính x 1 (hoặc %)</t>
        </r>
      </text>
    </comment>
    <comment ref="E22" authorId="0" shapeId="0" xr:uid="{B48FB860-3842-4EAF-9100-430CD7F96441}">
      <text>
        <r>
          <rPr>
            <sz val="10"/>
            <rFont val="Arial"/>
          </rPr>
          <t>Ô chỉ tiêu có định dạng số. Đơn vị tính x 1 (hoặc %)</t>
        </r>
      </text>
    </comment>
    <comment ref="C23" authorId="0" shapeId="0" xr:uid="{2CDFC765-230D-4166-8D7B-FFC6806608C4}">
      <text>
        <r>
          <rPr>
            <sz val="10"/>
            <rFont val="Arial"/>
          </rPr>
          <t>Ô chỉ tiêu có định dạng ký tự</t>
        </r>
      </text>
    </comment>
    <comment ref="D23" authorId="0" shapeId="0" xr:uid="{9FE01EAB-EB18-4276-9853-26D94B769278}">
      <text>
        <r>
          <rPr>
            <sz val="10"/>
            <rFont val="Arial"/>
          </rPr>
          <t>Ô chỉ tiêu có định dạng số. Đơn vị tính x 1 (hoặc %)</t>
        </r>
      </text>
    </comment>
    <comment ref="E23" authorId="0" shapeId="0" xr:uid="{07B9641F-E73E-4A80-BF29-49AB0CC37EB5}">
      <text>
        <r>
          <rPr>
            <sz val="10"/>
            <rFont val="Arial"/>
          </rPr>
          <t>Ô chỉ tiêu có định dạng số. Đơn vị tính x 1 (hoặc %)</t>
        </r>
      </text>
    </comment>
    <comment ref="C24" authorId="0" shapeId="0" xr:uid="{AE285088-0C26-469B-8639-AB0AC849A52D}">
      <text>
        <r>
          <rPr>
            <sz val="10"/>
            <rFont val="Arial"/>
          </rPr>
          <t>Ô chỉ tiêu có định dạng ký tự</t>
        </r>
      </text>
    </comment>
    <comment ref="D24" authorId="0" shapeId="0" xr:uid="{593304E4-BB16-44E7-AA9D-FB6527D98F6C}">
      <text>
        <r>
          <rPr>
            <sz val="10"/>
            <rFont val="Arial"/>
          </rPr>
          <t>Ô chỉ tiêu có định dạng số. Đơn vị tính x 1 (hoặc %)</t>
        </r>
      </text>
    </comment>
    <comment ref="E24" authorId="0" shapeId="0" xr:uid="{22105E08-9C9F-4E97-8C5E-9774AF08EC93}">
      <text>
        <r>
          <rPr>
            <sz val="10"/>
            <rFont val="Arial"/>
          </rPr>
          <t>Ô chỉ tiêu có định dạng số. Đơn vị tính x 1 (hoặc %)</t>
        </r>
      </text>
    </comment>
    <comment ref="C25" authorId="0" shapeId="0" xr:uid="{E1CBB26A-1799-440D-894E-BE53832D7CEE}">
      <text>
        <r>
          <rPr>
            <sz val="10"/>
            <rFont val="Arial"/>
          </rPr>
          <t>Ô chỉ tiêu có định dạng ký tự</t>
        </r>
      </text>
    </comment>
    <comment ref="D25" authorId="0" shapeId="0" xr:uid="{47448930-721F-47C7-A68B-5A42917BD53D}">
      <text>
        <r>
          <rPr>
            <sz val="10"/>
            <rFont val="Arial"/>
          </rPr>
          <t>Ô chỉ tiêu có định dạng số. Đơn vị tính x 1 (hoặc %)</t>
        </r>
      </text>
    </comment>
    <comment ref="E25" authorId="0" shapeId="0" xr:uid="{2B403CB9-5858-4E4D-984C-6C13334EBF1A}">
      <text>
        <r>
          <rPr>
            <sz val="10"/>
            <rFont val="Arial"/>
          </rPr>
          <t>Ô chỉ tiêu có định dạng số. Đơn vị tính x 1 (hoặc %)</t>
        </r>
      </text>
    </comment>
    <comment ref="C26" authorId="0" shapeId="0" xr:uid="{C1657B30-4774-4E40-AA52-F61576FC9157}">
      <text>
        <r>
          <rPr>
            <sz val="10"/>
            <rFont val="Arial"/>
          </rPr>
          <t>Ô chỉ tiêu có định dạng ký tự</t>
        </r>
      </text>
    </comment>
    <comment ref="D26" authorId="0" shapeId="0" xr:uid="{24CEABAB-BE6D-4BD9-ADBC-2466A81D58C5}">
      <text>
        <r>
          <rPr>
            <sz val="10"/>
            <rFont val="Arial"/>
          </rPr>
          <t>Ô chỉ tiêu có định dạng số. Đơn vị tính x 1 (hoặc %)</t>
        </r>
      </text>
    </comment>
    <comment ref="E26" authorId="0" shapeId="0" xr:uid="{DAE727E7-84F1-4449-A6DE-FC8EBBE760CB}">
      <text>
        <r>
          <rPr>
            <sz val="10"/>
            <rFont val="Arial"/>
          </rPr>
          <t>Ô chỉ tiêu có định dạng số. Đơn vị tính x 1 (hoặc %)</t>
        </r>
      </text>
    </comment>
    <comment ref="C27" authorId="0" shapeId="0" xr:uid="{1CF50482-ACD5-4F9B-BB27-9A40E6E7B689}">
      <text>
        <r>
          <rPr>
            <sz val="10"/>
            <rFont val="Arial"/>
          </rPr>
          <t>Ô chỉ tiêu có định dạng ký tự</t>
        </r>
      </text>
    </comment>
    <comment ref="D27" authorId="0" shapeId="0" xr:uid="{A52AC34C-9B4B-4BE3-A492-2EC0D0037105}">
      <text>
        <r>
          <rPr>
            <sz val="10"/>
            <rFont val="Arial"/>
          </rPr>
          <t>Ô chỉ tiêu có định dạng số. Đơn vị tính x 1 (hoặc %)</t>
        </r>
      </text>
    </comment>
    <comment ref="E27" authorId="0" shapeId="0" xr:uid="{FCEFBF78-6CFF-4A77-86B7-05CF822B57B2}">
      <text>
        <r>
          <rPr>
            <sz val="10"/>
            <rFont val="Arial"/>
          </rPr>
          <t>Ô chỉ tiêu có định dạng số. Đơn vị tính x 1 (hoặc %)</t>
        </r>
      </text>
    </comment>
    <comment ref="C28" authorId="0" shapeId="0" xr:uid="{B0689367-C58D-4062-AC7C-FB19778AA7B2}">
      <text>
        <r>
          <rPr>
            <sz val="10"/>
            <rFont val="Arial"/>
          </rPr>
          <t>Ô chỉ tiêu có định dạng ký tự</t>
        </r>
      </text>
    </comment>
    <comment ref="D28" authorId="0" shapeId="0" xr:uid="{A6FCA908-DF1C-4B63-A9F9-B363C8B4757A}">
      <text>
        <r>
          <rPr>
            <sz val="10"/>
            <rFont val="Arial"/>
          </rPr>
          <t>Ô chỉ tiêu có định dạng số. Đơn vị tính x 1 (hoặc %)</t>
        </r>
      </text>
    </comment>
    <comment ref="E28" authorId="0" shapeId="0" xr:uid="{C61875CB-1661-4B15-8D12-7ADCB4D6EF31}">
      <text>
        <r>
          <rPr>
            <sz val="10"/>
            <rFont val="Arial"/>
          </rPr>
          <t>Ô chỉ tiêu có định dạng số. Đơn vị tính x 1 (hoặc %)</t>
        </r>
      </text>
    </comment>
    <comment ref="C29" authorId="0" shapeId="0" xr:uid="{A7F694AD-CF73-4A63-AB70-976473B48840}">
      <text>
        <r>
          <rPr>
            <sz val="10"/>
            <rFont val="Arial"/>
          </rPr>
          <t>Ô chỉ tiêu có định dạng ký tự</t>
        </r>
      </text>
    </comment>
    <comment ref="D29" authorId="0" shapeId="0" xr:uid="{E2388925-EB83-4FD9-9676-D88AFB0A9E90}">
      <text>
        <r>
          <rPr>
            <sz val="10"/>
            <rFont val="Arial"/>
          </rPr>
          <t>Ô chỉ tiêu có định dạng số. Đơn vị tính x 1 (hoặc %)</t>
        </r>
      </text>
    </comment>
    <comment ref="E29" authorId="0" shapeId="0" xr:uid="{5CB55880-9137-491E-B7C8-27A82118C48E}">
      <text>
        <r>
          <rPr>
            <sz val="10"/>
            <rFont val="Arial"/>
          </rPr>
          <t>Ô chỉ tiêu có định dạng số. Đơn vị tính x 1 (hoặc %)</t>
        </r>
      </text>
    </comment>
    <comment ref="C30" authorId="0" shapeId="0" xr:uid="{5C352767-C3E7-494E-A4A3-1F5BD8F2D38C}">
      <text>
        <r>
          <rPr>
            <sz val="10"/>
            <rFont val="Arial"/>
          </rPr>
          <t>Ô chỉ tiêu có định dạng ký tự</t>
        </r>
      </text>
    </comment>
    <comment ref="D30" authorId="0" shapeId="0" xr:uid="{D89F5EAB-9E65-4A3A-9EBB-A88B8FA2F56D}">
      <text>
        <r>
          <rPr>
            <sz val="10"/>
            <rFont val="Arial"/>
          </rPr>
          <t>Ô chỉ tiêu có định dạng số. Đơn vị tính x 1 (hoặc %)</t>
        </r>
      </text>
    </comment>
    <comment ref="E30" authorId="0" shapeId="0" xr:uid="{08614B9D-DE81-462E-912F-B28B5750612C}">
      <text>
        <r>
          <rPr>
            <sz val="10"/>
            <rFont val="Arial"/>
          </rPr>
          <t>Ô chỉ tiêu có định dạng số. Đơn vị tính x 1 (hoặc %)</t>
        </r>
      </text>
    </comment>
    <comment ref="C31" authorId="0" shapeId="0" xr:uid="{9AD463DE-1687-45E2-A675-73924F8C3262}">
      <text>
        <r>
          <rPr>
            <sz val="10"/>
            <rFont val="Arial"/>
          </rPr>
          <t>Ô chỉ tiêu có định dạng ký tự</t>
        </r>
      </text>
    </comment>
    <comment ref="D31" authorId="0" shapeId="0" xr:uid="{B2958437-31FC-4A6C-AC93-EFAC00B8D114}">
      <text>
        <r>
          <rPr>
            <sz val="10"/>
            <rFont val="Arial"/>
          </rPr>
          <t>Ô chỉ tiêu có định dạng số. Đơn vị tính x 1 (hoặc %)</t>
        </r>
      </text>
    </comment>
    <comment ref="E31" authorId="0" shapeId="0" xr:uid="{E07D1448-F8E1-492C-A3F5-D9EBC2FAEFD2}">
      <text>
        <r>
          <rPr>
            <sz val="10"/>
            <rFont val="Arial"/>
          </rPr>
          <t>Ô chỉ tiêu có định dạng số. Đơn vị tính x 1 (hoặc %)</t>
        </r>
      </text>
    </comment>
    <comment ref="C32" authorId="0" shapeId="0" xr:uid="{8E339617-6AD3-46FE-B002-035DD4FF9B25}">
      <text>
        <r>
          <rPr>
            <sz val="10"/>
            <rFont val="Arial"/>
          </rPr>
          <t>Ô chỉ tiêu có định dạng ký tự</t>
        </r>
      </text>
    </comment>
    <comment ref="D32" authorId="0" shapeId="0" xr:uid="{A2BE71A3-92F2-4296-ADE6-7D78D846C02D}">
      <text>
        <r>
          <rPr>
            <sz val="10"/>
            <rFont val="Arial"/>
          </rPr>
          <t>Ô chỉ tiêu có định dạng số. Đơn vị tính x 1 (hoặc %)</t>
        </r>
      </text>
    </comment>
    <comment ref="E32" authorId="0" shapeId="0" xr:uid="{670D5E60-EF0E-4EA4-B907-386BB07EFCE4}">
      <text>
        <r>
          <rPr>
            <sz val="10"/>
            <rFont val="Arial"/>
          </rPr>
          <t>Ô chỉ tiêu có định dạng số. Đơn vị tính x 1 (hoặc %)</t>
        </r>
      </text>
    </comment>
    <comment ref="C33" authorId="0" shapeId="0" xr:uid="{E920AC90-32DE-439F-9264-BA092AAFE5BB}">
      <text>
        <r>
          <rPr>
            <sz val="10"/>
            <rFont val="Arial"/>
          </rPr>
          <t>Ô chỉ tiêu có định dạng ký tự</t>
        </r>
      </text>
    </comment>
    <comment ref="D33" authorId="0" shapeId="0" xr:uid="{DEAFC133-1333-4290-B041-9018CA71D3E1}">
      <text>
        <r>
          <rPr>
            <sz val="10"/>
            <rFont val="Arial"/>
          </rPr>
          <t>Ô chỉ tiêu có định dạng số. Đơn vị tính x 1 (hoặc %)</t>
        </r>
      </text>
    </comment>
    <comment ref="E33" authorId="0" shapeId="0" xr:uid="{E6ABB3AB-818A-4E52-9005-0C834E427023}">
      <text>
        <r>
          <rPr>
            <sz val="10"/>
            <rFont val="Arial"/>
          </rPr>
          <t>Ô chỉ tiêu có định dạng số. Đơn vị tính x 1 (hoặc %)</t>
        </r>
      </text>
    </comment>
    <comment ref="C34" authorId="0" shapeId="0" xr:uid="{F1E01184-9976-4CE2-AB1B-BE54B7EE77C3}">
      <text>
        <r>
          <rPr>
            <sz val="10"/>
            <rFont val="Arial"/>
          </rPr>
          <t>Ô chỉ tiêu có định dạng ký tự</t>
        </r>
      </text>
    </comment>
    <comment ref="D34" authorId="0" shapeId="0" xr:uid="{71214DAE-FA81-490F-98DA-3287ABF383AE}">
      <text>
        <r>
          <rPr>
            <sz val="10"/>
            <rFont val="Arial"/>
          </rPr>
          <t>Ô chỉ tiêu có định dạng số. Đơn vị tính x 1 (hoặc %)</t>
        </r>
      </text>
    </comment>
    <comment ref="E34" authorId="0" shapeId="0" xr:uid="{9FB0F3A2-746C-44A7-BCF5-A6D5B717F41A}">
      <text>
        <r>
          <rPr>
            <sz val="10"/>
            <rFont val="Arial"/>
          </rPr>
          <t>Ô chỉ tiêu có định dạng số. Đơn vị tính x 1 (hoặc %)</t>
        </r>
      </text>
    </comment>
    <comment ref="C35" authorId="0" shapeId="0" xr:uid="{6B904B2A-6B8E-4549-809A-FD9FA2ABA5F3}">
      <text>
        <r>
          <rPr>
            <sz val="10"/>
            <rFont val="Arial"/>
          </rPr>
          <t>Ô chỉ tiêu có định dạng ký tự</t>
        </r>
      </text>
    </comment>
    <comment ref="D35" authorId="0" shapeId="0" xr:uid="{7BE10DC3-425A-4B4E-A363-609CBD2FE5AF}">
      <text>
        <r>
          <rPr>
            <sz val="10"/>
            <rFont val="Arial"/>
          </rPr>
          <t>Ô chỉ tiêu có định dạng số. Đơn vị tính x 1 (hoặc %)</t>
        </r>
      </text>
    </comment>
    <comment ref="E35" authorId="0" shapeId="0" xr:uid="{D61023CE-866E-4BDD-8AF4-143DA66DDC0D}">
      <text>
        <r>
          <rPr>
            <sz val="10"/>
            <rFont val="Arial"/>
          </rPr>
          <t>Ô chỉ tiêu có định dạng số. Đơn vị tính x 1 (hoặc %)</t>
        </r>
      </text>
    </comment>
    <comment ref="C36" authorId="0" shapeId="0" xr:uid="{CF506763-6583-4E5C-9269-849CAA34941E}">
      <text>
        <r>
          <rPr>
            <sz val="10"/>
            <rFont val="Arial"/>
          </rPr>
          <t>Ô chỉ tiêu có định dạng ký tự</t>
        </r>
      </text>
    </comment>
    <comment ref="D36" authorId="0" shapeId="0" xr:uid="{C5723B05-109B-4721-B63D-F883EC56F6FA}">
      <text>
        <r>
          <rPr>
            <sz val="10"/>
            <rFont val="Arial"/>
          </rPr>
          <t>Ô chỉ tiêu có định dạng số. Đơn vị tính x 1 (hoặc %)</t>
        </r>
      </text>
    </comment>
    <comment ref="E36" authorId="0" shapeId="0" xr:uid="{371AB7FE-201E-4B6D-BAB8-05C41B3BDCC5}">
      <text>
        <r>
          <rPr>
            <sz val="10"/>
            <rFont val="Arial"/>
          </rPr>
          <t>Ô chỉ tiêu có định dạng số. Đơn vị tính x 1 (hoặc %)</t>
        </r>
      </text>
    </comment>
    <comment ref="C37" authorId="0" shapeId="0" xr:uid="{0F7B7B1B-8EED-4FF9-AE84-19E7114111AB}">
      <text>
        <r>
          <rPr>
            <sz val="10"/>
            <rFont val="Arial"/>
          </rPr>
          <t>Ô chỉ tiêu có định dạng ký tự</t>
        </r>
      </text>
    </comment>
    <comment ref="D37" authorId="0" shapeId="0" xr:uid="{329D8BDD-6802-498C-AFB9-34D71C44C377}">
      <text>
        <r>
          <rPr>
            <sz val="10"/>
            <rFont val="Arial"/>
          </rPr>
          <t>Ô chỉ tiêu có định dạng số. Đơn vị tính x 1 (hoặc %)</t>
        </r>
      </text>
    </comment>
    <comment ref="E37" authorId="0" shapeId="0" xr:uid="{2A366510-78A7-44A7-AD3C-F0CE72928EEF}">
      <text>
        <r>
          <rPr>
            <sz val="10"/>
            <rFont val="Arial"/>
          </rPr>
          <t>Ô chỉ tiêu có định dạng số. Đơn vị tính x 1 (hoặc %)</t>
        </r>
      </text>
    </comment>
    <comment ref="C38" authorId="0" shapeId="0" xr:uid="{41428911-5D31-43EE-8342-E65764D02035}">
      <text>
        <r>
          <rPr>
            <sz val="10"/>
            <rFont val="Arial"/>
          </rPr>
          <t>Ô chỉ tiêu có định dạng ký tự</t>
        </r>
      </text>
    </comment>
    <comment ref="D38" authorId="0" shapeId="0" xr:uid="{3AC7D1AC-94A4-4B03-92D0-DEBF4A1EF293}">
      <text>
        <r>
          <rPr>
            <sz val="10"/>
            <rFont val="Arial"/>
          </rPr>
          <t>Ô chỉ tiêu có định dạng số. Đơn vị tính x 1 (hoặc %)</t>
        </r>
      </text>
    </comment>
    <comment ref="E38" authorId="0" shapeId="0" xr:uid="{920E0820-D7F8-4513-A514-01BB1933477A}">
      <text>
        <r>
          <rPr>
            <sz val="10"/>
            <rFont val="Arial"/>
          </rPr>
          <t>Ô chỉ tiêu có định dạng số. Đơn vị tính x 1 (hoặc %)</t>
        </r>
      </text>
    </comment>
    <comment ref="C39" authorId="0" shapeId="0" xr:uid="{9CE1FB04-62A6-4E5E-9DAC-919B24EF7130}">
      <text>
        <r>
          <rPr>
            <sz val="10"/>
            <rFont val="Arial"/>
          </rPr>
          <t>Ô chỉ tiêu có định dạng ký tự</t>
        </r>
      </text>
    </comment>
    <comment ref="D39" authorId="0" shapeId="0" xr:uid="{0406968B-D868-4176-8663-ED7C5FC9CABF}">
      <text>
        <r>
          <rPr>
            <sz val="10"/>
            <rFont val="Arial"/>
          </rPr>
          <t>Ô chỉ tiêu có định dạng số. Đơn vị tính x 1 (hoặc %)</t>
        </r>
      </text>
    </comment>
    <comment ref="E39" authorId="0" shapeId="0" xr:uid="{23C651CA-2E89-496E-9DCB-49901946BDE8}">
      <text>
        <r>
          <rPr>
            <sz val="10"/>
            <rFont val="Arial"/>
          </rPr>
          <t>Ô chỉ tiêu có định dạng số. Đơn vị tính x 1 (hoặc %)</t>
        </r>
      </text>
    </comment>
    <comment ref="C40" authorId="0" shapeId="0" xr:uid="{BEDD58AC-3275-4E73-B2DD-FC87B9788551}">
      <text>
        <r>
          <rPr>
            <sz val="10"/>
            <rFont val="Arial"/>
          </rPr>
          <t>Ô chỉ tiêu có định dạng ký tự</t>
        </r>
      </text>
    </comment>
    <comment ref="D40" authorId="0" shapeId="0" xr:uid="{F1A14AF1-2A28-4EF3-9246-C69C78ED6608}">
      <text>
        <r>
          <rPr>
            <sz val="10"/>
            <rFont val="Arial"/>
          </rPr>
          <t>Ô chỉ tiêu có định dạng số. Đơn vị tính x 1 (hoặc %)</t>
        </r>
      </text>
    </comment>
    <comment ref="E40" authorId="0" shapeId="0" xr:uid="{E207C568-4EF3-4EB1-89A5-9A4885F8586E}">
      <text>
        <r>
          <rPr>
            <sz val="10"/>
            <rFont val="Arial"/>
          </rPr>
          <t>Ô chỉ tiêu có định dạng số. Đơn vị tính x 1 (hoặc %)</t>
        </r>
      </text>
    </comment>
    <comment ref="C41" authorId="0" shapeId="0" xr:uid="{853139B8-A4B7-4DCB-B25B-03781EAD6AF6}">
      <text>
        <r>
          <rPr>
            <sz val="10"/>
            <rFont val="Arial"/>
          </rPr>
          <t>Ô chỉ tiêu có định dạng ký tự</t>
        </r>
      </text>
    </comment>
    <comment ref="D41" authorId="0" shapeId="0" xr:uid="{D2013F68-0A2D-475C-BA95-BB998AAE13E9}">
      <text>
        <r>
          <rPr>
            <sz val="10"/>
            <rFont val="Arial"/>
          </rPr>
          <t>Ô chỉ tiêu có định dạng số. Đơn vị tính x 1 (hoặc %)</t>
        </r>
      </text>
    </comment>
    <comment ref="E41" authorId="0" shapeId="0" xr:uid="{9BDD16F2-F220-4E24-8B7B-AF0194BA0435}">
      <text>
        <r>
          <rPr>
            <sz val="10"/>
            <rFont val="Arial"/>
          </rPr>
          <t>Ô chỉ tiêu có định dạng số. Đơn vị tính x 1 (hoặc %)</t>
        </r>
      </text>
    </comment>
    <comment ref="C42" authorId="0" shapeId="0" xr:uid="{EF836B5D-47D7-4D79-B4B5-9FA8DE195C49}">
      <text>
        <r>
          <rPr>
            <sz val="10"/>
            <rFont val="Arial"/>
          </rPr>
          <t>Ô chỉ tiêu có định dạng ký tự</t>
        </r>
      </text>
    </comment>
    <comment ref="D42" authorId="0" shapeId="0" xr:uid="{42ABB5A8-7EAB-4A84-AC02-F76145EA7C40}">
      <text>
        <r>
          <rPr>
            <sz val="10"/>
            <rFont val="Arial"/>
          </rPr>
          <t>Ô chỉ tiêu có định dạng số. Đơn vị tính x 1 (hoặc %)</t>
        </r>
      </text>
    </comment>
    <comment ref="E42" authorId="0" shapeId="0" xr:uid="{1DD6A1A9-A04D-432F-AF68-C576DAD7B357}">
      <text>
        <r>
          <rPr>
            <sz val="10"/>
            <rFont val="Arial"/>
          </rPr>
          <t>Ô chỉ tiêu có định dạng số. Đơn vị tính x 1 (hoặc %)</t>
        </r>
      </text>
    </comment>
    <comment ref="C43" authorId="0" shapeId="0" xr:uid="{80B25D2E-A890-467E-8F33-9896726E959A}">
      <text>
        <r>
          <rPr>
            <sz val="10"/>
            <rFont val="Arial"/>
          </rPr>
          <t>Ô chỉ tiêu có định dạng ký tự</t>
        </r>
      </text>
    </comment>
    <comment ref="D43" authorId="0" shapeId="0" xr:uid="{69A16B2C-C06A-4174-B93F-115F1395B31B}">
      <text>
        <r>
          <rPr>
            <sz val="10"/>
            <rFont val="Arial"/>
          </rPr>
          <t>Ô chỉ tiêu có định dạng số. Đơn vị tính x 1 (hoặc %)</t>
        </r>
      </text>
    </comment>
    <comment ref="E43" authorId="0" shapeId="0" xr:uid="{17AC36E8-B596-414C-BFCA-D2FD77FB0C8F}">
      <text>
        <r>
          <rPr>
            <sz val="10"/>
            <rFont val="Arial"/>
          </rPr>
          <t>Ô chỉ tiêu có định dạng số. Đơn vị tính x 1 (hoặc %)</t>
        </r>
      </text>
    </comment>
    <comment ref="C44" authorId="0" shapeId="0" xr:uid="{38A3844A-5F37-46EF-90BB-3FCEEF13CA82}">
      <text>
        <r>
          <rPr>
            <sz val="10"/>
            <rFont val="Arial"/>
          </rPr>
          <t>Ô chỉ tiêu có định dạng ký tự</t>
        </r>
      </text>
    </comment>
    <comment ref="D44" authorId="0" shapeId="0" xr:uid="{EF3446D7-6E5D-472B-8D05-35FB093C598A}">
      <text>
        <r>
          <rPr>
            <sz val="10"/>
            <rFont val="Arial"/>
          </rPr>
          <t>Ô chỉ tiêu có định dạng số. Đơn vị tính x 1 (hoặc %)</t>
        </r>
      </text>
    </comment>
    <comment ref="E44" authorId="0" shapeId="0" xr:uid="{4F10BDE2-EE84-416B-B000-277F5BCBAE21}">
      <text>
        <r>
          <rPr>
            <sz val="10"/>
            <rFont val="Arial"/>
          </rPr>
          <t>Ô chỉ tiêu có định dạng số. Đơn vị tính x 1 (hoặc %)</t>
        </r>
      </text>
    </comment>
    <comment ref="C45" authorId="0" shapeId="0" xr:uid="{9D9E0F99-33F4-4286-AD5D-DB66165C0FCB}">
      <text>
        <r>
          <rPr>
            <sz val="10"/>
            <rFont val="Arial"/>
          </rPr>
          <t>Ô chỉ tiêu có định dạng ký tự</t>
        </r>
      </text>
    </comment>
    <comment ref="D45" authorId="0" shapeId="0" xr:uid="{23374DDE-EE72-4B8A-BD36-A28060092F30}">
      <text>
        <r>
          <rPr>
            <sz val="10"/>
            <rFont val="Arial"/>
          </rPr>
          <t>Ô chỉ tiêu có định dạng số. Đơn vị tính x 1 (hoặc %)</t>
        </r>
      </text>
    </comment>
    <comment ref="E45" authorId="0" shapeId="0" xr:uid="{2DA28F1E-F8AB-4E9E-BAF8-4209D43482B9}">
      <text>
        <r>
          <rPr>
            <sz val="10"/>
            <rFont val="Arial"/>
          </rPr>
          <t>Ô chỉ tiêu có định dạng số. Đơn vị tính x 1 (hoặc %)</t>
        </r>
      </text>
    </comment>
    <comment ref="C46" authorId="0" shapeId="0" xr:uid="{5873EDD3-B062-44FE-B8F9-D3CEF2FB5727}">
      <text>
        <r>
          <rPr>
            <sz val="10"/>
            <rFont val="Arial"/>
          </rPr>
          <t>Ô chỉ tiêu có định dạng ký tự</t>
        </r>
      </text>
    </comment>
    <comment ref="D46" authorId="0" shapeId="0" xr:uid="{7D8D37F1-1398-4C69-B268-FE473FCFDB11}">
      <text>
        <r>
          <rPr>
            <sz val="10"/>
            <rFont val="Arial"/>
          </rPr>
          <t>Ô chỉ tiêu có định dạng số. Đơn vị tính x 1 (hoặc %)</t>
        </r>
      </text>
    </comment>
    <comment ref="E46" authorId="0" shapeId="0" xr:uid="{9EA2DA6D-78A9-4FDB-A3D1-B3A49A0F6D04}">
      <text>
        <r>
          <rPr>
            <sz val="10"/>
            <rFont val="Arial"/>
          </rPr>
          <t>Ô chỉ tiêu có định dạng số. Đơn vị tính x 1 (hoặc %)</t>
        </r>
      </text>
    </comment>
    <comment ref="C47" authorId="0" shapeId="0" xr:uid="{54B38522-8F0B-44BB-8F94-AC4485CE4173}">
      <text>
        <r>
          <rPr>
            <sz val="10"/>
            <rFont val="Arial"/>
          </rPr>
          <t>Ô chỉ tiêu có định dạng ký tự</t>
        </r>
      </text>
    </comment>
    <comment ref="D47" authorId="0" shapeId="0" xr:uid="{0A7E5A11-DE0C-4937-BD85-8D2018D80428}">
      <text>
        <r>
          <rPr>
            <sz val="10"/>
            <rFont val="Arial"/>
          </rPr>
          <t>Ô chỉ tiêu có định dạng số. Đơn vị tính x 1 (hoặc %)</t>
        </r>
      </text>
    </comment>
    <comment ref="E47" authorId="0" shapeId="0" xr:uid="{6FB3CA5D-A72A-4A57-8C90-17DCBED5F141}">
      <text>
        <r>
          <rPr>
            <sz val="10"/>
            <rFont val="Arial"/>
          </rPr>
          <t>Ô chỉ tiêu có định dạng số. Đơn vị tính x 1 (hoặc %)</t>
        </r>
      </text>
    </comment>
    <comment ref="C48" authorId="0" shapeId="0" xr:uid="{6B9260E0-87C3-4C54-8CCB-A4379651CA54}">
      <text>
        <r>
          <rPr>
            <sz val="10"/>
            <rFont val="Arial"/>
          </rPr>
          <t>Ô chỉ tiêu có định dạng ký tự</t>
        </r>
      </text>
    </comment>
    <comment ref="D48" authorId="0" shapeId="0" xr:uid="{D8DE4647-8E32-4A27-B4F9-780816BEEB27}">
      <text>
        <r>
          <rPr>
            <sz val="10"/>
            <rFont val="Arial"/>
          </rPr>
          <t>Ô chỉ tiêu có định dạng số. Đơn vị tính x 1 (hoặc %)</t>
        </r>
      </text>
    </comment>
    <comment ref="E48" authorId="0" shapeId="0" xr:uid="{607AA979-EADB-4431-A7DB-CE991990E663}">
      <text>
        <r>
          <rPr>
            <sz val="10"/>
            <rFont val="Arial"/>
          </rPr>
          <t>Ô chỉ tiêu có định dạng số. Đơn vị tính x 1 (hoặc %)</t>
        </r>
      </text>
    </comment>
    <comment ref="C49" authorId="0" shapeId="0" xr:uid="{92F0FCF3-8032-4034-BF74-B90003ED0A4B}">
      <text>
        <r>
          <rPr>
            <sz val="10"/>
            <rFont val="Arial"/>
          </rPr>
          <t>Ô chỉ tiêu có định dạng ký tự</t>
        </r>
      </text>
    </comment>
    <comment ref="D49" authorId="0" shapeId="0" xr:uid="{A22DB94D-E886-4211-A12C-47F5238BEE66}">
      <text>
        <r>
          <rPr>
            <sz val="10"/>
            <rFont val="Arial"/>
          </rPr>
          <t>Ô chỉ tiêu có định dạng số. Đơn vị tính x 1 (hoặc %)</t>
        </r>
      </text>
    </comment>
    <comment ref="E49" authorId="0" shapeId="0" xr:uid="{E651F97E-B4CF-4887-B8B2-508891FD30CB}">
      <text>
        <r>
          <rPr>
            <sz val="10"/>
            <rFont val="Arial"/>
          </rPr>
          <t>Ô chỉ tiêu có định dạng số. Đơn vị tính x 1 (hoặc %)</t>
        </r>
      </text>
    </comment>
    <comment ref="C50" authorId="0" shapeId="0" xr:uid="{55AA94FF-D748-4B43-B613-39B61060DA43}">
      <text>
        <r>
          <rPr>
            <sz val="10"/>
            <rFont val="Arial"/>
          </rPr>
          <t>Ô chỉ tiêu có định dạng ký tự</t>
        </r>
      </text>
    </comment>
    <comment ref="D50" authorId="0" shapeId="0" xr:uid="{4951FB12-250F-4EC2-AAF1-17C0F74090DE}">
      <text>
        <r>
          <rPr>
            <sz val="10"/>
            <rFont val="Arial"/>
          </rPr>
          <t>Ô chỉ tiêu có định dạng số. Đơn vị tính x 1 (hoặc %)</t>
        </r>
      </text>
    </comment>
    <comment ref="E50" authorId="0" shapeId="0" xr:uid="{28006FEF-6AAC-4F49-8214-F07EB7AE9E06}">
      <text>
        <r>
          <rPr>
            <sz val="10"/>
            <rFont val="Arial"/>
          </rPr>
          <t>Ô chỉ tiêu có định dạng số. Đơn vị tính x 1 (hoặc %)</t>
        </r>
      </text>
    </comment>
    <comment ref="C51" authorId="0" shapeId="0" xr:uid="{434494EA-7C1F-486F-A0FA-19EC419E8D58}">
      <text>
        <r>
          <rPr>
            <sz val="10"/>
            <rFont val="Arial"/>
          </rPr>
          <t>Ô chỉ tiêu có định dạng ký tự</t>
        </r>
      </text>
    </comment>
    <comment ref="D51" authorId="0" shapeId="0" xr:uid="{C15BB3D7-E1B8-42E4-A689-AFA394C32C3B}">
      <text>
        <r>
          <rPr>
            <sz val="10"/>
            <rFont val="Arial"/>
          </rPr>
          <t>Ô chỉ tiêu có định dạng số. Đơn vị tính x 1 (hoặc %)</t>
        </r>
      </text>
    </comment>
    <comment ref="E51" authorId="0" shapeId="0" xr:uid="{8E9DB28A-51EF-4A1A-9535-098FF98C55D4}">
      <text>
        <r>
          <rPr>
            <sz val="10"/>
            <rFont val="Arial"/>
          </rPr>
          <t>Ô chỉ tiêu có định dạng số. Đơn vị tính x 1 (hoặc %)</t>
        </r>
      </text>
    </comment>
    <comment ref="C52" authorId="0" shapeId="0" xr:uid="{9238C6A4-86F6-4E3D-9544-2A6088200CF8}">
      <text>
        <r>
          <rPr>
            <sz val="10"/>
            <rFont val="Arial"/>
          </rPr>
          <t>Ô chỉ tiêu có định dạng ký tự</t>
        </r>
      </text>
    </comment>
    <comment ref="D52" authorId="0" shapeId="0" xr:uid="{52A002A6-86A3-4B53-8FB9-0E6DDE58808B}">
      <text>
        <r>
          <rPr>
            <sz val="10"/>
            <rFont val="Arial"/>
          </rPr>
          <t>Ô chỉ tiêu có định dạng số. Đơn vị tính x 1 (hoặc %)</t>
        </r>
      </text>
    </comment>
    <comment ref="E52" authorId="0" shapeId="0" xr:uid="{CCAA7AA6-576E-46E1-877F-A924C7275CAF}">
      <text>
        <r>
          <rPr>
            <sz val="10"/>
            <rFont val="Arial"/>
          </rPr>
          <t>Ô chỉ tiêu có định dạng số. Đơn vị tính x 1 (hoặc %)</t>
        </r>
      </text>
    </comment>
    <comment ref="C53" authorId="0" shapeId="0" xr:uid="{12999A46-A057-48F1-9385-5015978E5FCF}">
      <text>
        <r>
          <rPr>
            <sz val="10"/>
            <rFont val="Arial"/>
          </rPr>
          <t>Ô chỉ tiêu có định dạng ký tự</t>
        </r>
      </text>
    </comment>
    <comment ref="D53" authorId="0" shapeId="0" xr:uid="{1B623F34-0D5C-4023-9A6D-A45D8E5CD309}">
      <text>
        <r>
          <rPr>
            <sz val="10"/>
            <rFont val="Arial"/>
          </rPr>
          <t>Ô chỉ tiêu có định dạng số. Đơn vị tính x 1 (hoặc %)</t>
        </r>
      </text>
    </comment>
    <comment ref="E53" authorId="0" shapeId="0" xr:uid="{1D384AAE-72BC-47FA-AEAA-EB130DF73CDE}">
      <text>
        <r>
          <rPr>
            <sz val="10"/>
            <rFont val="Arial"/>
          </rPr>
          <t>Ô chỉ tiêu có định dạng số. Đơn vị tính x 1 (hoặc %)</t>
        </r>
      </text>
    </comment>
    <comment ref="C54" authorId="0" shapeId="0" xr:uid="{5519B2BD-BE17-4E14-A942-2636E7155613}">
      <text>
        <r>
          <rPr>
            <sz val="10"/>
            <rFont val="Arial"/>
          </rPr>
          <t>Ô chỉ tiêu có định dạng ký tự</t>
        </r>
      </text>
    </comment>
    <comment ref="D54" authorId="0" shapeId="0" xr:uid="{4B05434A-8F9E-4C97-9C48-84E23580E87B}">
      <text>
        <r>
          <rPr>
            <sz val="10"/>
            <rFont val="Arial"/>
          </rPr>
          <t>Ô chỉ tiêu có định dạng số. Đơn vị tính x 1 (hoặc %)</t>
        </r>
      </text>
    </comment>
    <comment ref="E54" authorId="0" shapeId="0" xr:uid="{B1237322-FF96-4472-8CE3-73E0E45DFDD0}">
      <text>
        <r>
          <rPr>
            <sz val="10"/>
            <rFont val="Arial"/>
          </rPr>
          <t>Ô chỉ tiêu có định dạng số. Đơn vị tính x 1 (hoặc %)</t>
        </r>
      </text>
    </comment>
    <comment ref="C55" authorId="0" shapeId="0" xr:uid="{ED5F9BCD-1B64-457F-95F8-30D8EAAD184E}">
      <text>
        <r>
          <rPr>
            <sz val="10"/>
            <rFont val="Arial"/>
          </rPr>
          <t>Ô chỉ tiêu có định dạng ký tự</t>
        </r>
      </text>
    </comment>
    <comment ref="D55" authorId="0" shapeId="0" xr:uid="{628017C0-ADB2-4E89-8E64-0B2F1E278422}">
      <text>
        <r>
          <rPr>
            <sz val="10"/>
            <rFont val="Arial"/>
          </rPr>
          <t>Ô chỉ tiêu có định dạng số. Đơn vị tính x 1 (hoặc %)</t>
        </r>
      </text>
    </comment>
    <comment ref="E55" authorId="0" shapeId="0" xr:uid="{65F2BE3B-C1EB-41D7-8F73-3F3F0F662BBA}">
      <text>
        <r>
          <rPr>
            <sz val="10"/>
            <rFont val="Arial"/>
          </rPr>
          <t>Ô chỉ tiêu có định dạng số. Đơn vị tính x 1 (hoặc %)</t>
        </r>
      </text>
    </comment>
    <comment ref="C56" authorId="0" shapeId="0" xr:uid="{DB74E059-20F6-43A9-BCAD-AE79F1813DED}">
      <text>
        <r>
          <rPr>
            <sz val="10"/>
            <rFont val="Arial"/>
          </rPr>
          <t>Ô chỉ tiêu có định dạng ký tự</t>
        </r>
      </text>
    </comment>
    <comment ref="D56" authorId="0" shapeId="0" xr:uid="{13E3B1B4-4E11-4261-8429-91CC4ACFC733}">
      <text>
        <r>
          <rPr>
            <sz val="10"/>
            <rFont val="Arial"/>
          </rPr>
          <t>Ô chỉ tiêu có định dạng số. Đơn vị tính x 1 (hoặc %)</t>
        </r>
      </text>
    </comment>
    <comment ref="E56" authorId="0" shapeId="0" xr:uid="{45AD16EF-AFC0-4584-88AB-5C1365C9C662}">
      <text>
        <r>
          <rPr>
            <sz val="10"/>
            <rFont val="Arial"/>
          </rPr>
          <t>Ô chỉ tiêu có định dạng số. Đơn vị tính x 1 (hoặc %)</t>
        </r>
      </text>
    </comment>
    <comment ref="C57" authorId="0" shapeId="0" xr:uid="{417FA3CE-68E6-4A80-81A0-4919516B81CA}">
      <text>
        <r>
          <rPr>
            <sz val="10"/>
            <rFont val="Arial"/>
          </rPr>
          <t>Ô chỉ tiêu có định dạng ký tự</t>
        </r>
      </text>
    </comment>
    <comment ref="D57" authorId="0" shapeId="0" xr:uid="{E1AFD19E-5258-4E1E-8E98-168C6FED103F}">
      <text>
        <r>
          <rPr>
            <sz val="10"/>
            <rFont val="Arial"/>
          </rPr>
          <t>Ô chỉ tiêu có định dạng số. Đơn vị tính x 1 (hoặc %)</t>
        </r>
      </text>
    </comment>
    <comment ref="E57" authorId="0" shapeId="0" xr:uid="{E6EC0C7D-B512-4B2D-B47B-B3C787985067}">
      <text>
        <r>
          <rPr>
            <sz val="10"/>
            <rFont val="Arial"/>
          </rPr>
          <t>Ô chỉ tiêu có định dạng số. Đơn vị tính x 1 (hoặc %)</t>
        </r>
      </text>
    </comment>
    <comment ref="C58" authorId="0" shapeId="0" xr:uid="{ABE3D322-D7D4-4769-A4E7-B7E2CF4AAF01}">
      <text>
        <r>
          <rPr>
            <sz val="10"/>
            <rFont val="Arial"/>
          </rPr>
          <t>Ô chỉ tiêu có định dạng ký tự</t>
        </r>
      </text>
    </comment>
    <comment ref="D58" authorId="0" shapeId="0" xr:uid="{77E4D5C2-354C-4DBA-B128-E1BEE36F7568}">
      <text>
        <r>
          <rPr>
            <sz val="10"/>
            <rFont val="Arial"/>
          </rPr>
          <t>Ô chỉ tiêu có định dạng số. Đơn vị tính x 1 (hoặc %)</t>
        </r>
      </text>
    </comment>
    <comment ref="E58" authorId="0" shapeId="0" xr:uid="{9B707AF6-375E-4160-988D-5A99BAB1A12B}">
      <text>
        <r>
          <rPr>
            <sz val="10"/>
            <rFont val="Arial"/>
          </rPr>
          <t>Ô chỉ tiêu có định dạng số. Đơn vị tính x 1 (hoặc %)</t>
        </r>
      </text>
    </comment>
    <comment ref="C59" authorId="0" shapeId="0" xr:uid="{835F12EB-D057-4BAA-960C-533AF1A61B05}">
      <text>
        <r>
          <rPr>
            <sz val="10"/>
            <rFont val="Arial"/>
          </rPr>
          <t>Ô chỉ tiêu có định dạng ký tự</t>
        </r>
      </text>
    </comment>
    <comment ref="D59" authorId="0" shapeId="0" xr:uid="{84AA8F55-D875-41CE-A2D6-2D2C995DF885}">
      <text>
        <r>
          <rPr>
            <sz val="10"/>
            <rFont val="Arial"/>
          </rPr>
          <t>Ô chỉ tiêu có định dạng số. Đơn vị tính x 1 (hoặc %)</t>
        </r>
      </text>
    </comment>
    <comment ref="E59" authorId="0" shapeId="0" xr:uid="{4F3BAB97-4F25-43F4-B99B-66851E019127}">
      <text>
        <r>
          <rPr>
            <sz val="10"/>
            <rFont val="Arial"/>
          </rPr>
          <t>Ô chỉ tiêu có định dạng số. Đơn vị tính x 1 (hoặc %)</t>
        </r>
      </text>
    </comment>
    <comment ref="C60" authorId="0" shapeId="0" xr:uid="{229436A0-B70E-4156-8A5F-D97C86AEDED4}">
      <text>
        <r>
          <rPr>
            <sz val="10"/>
            <rFont val="Arial"/>
          </rPr>
          <t>Ô chỉ tiêu có định dạng ký tự</t>
        </r>
      </text>
    </comment>
    <comment ref="D60" authorId="0" shapeId="0" xr:uid="{93807540-1653-4E13-A78D-472D829E35D5}">
      <text>
        <r>
          <rPr>
            <sz val="10"/>
            <rFont val="Arial"/>
          </rPr>
          <t>Ô chỉ tiêu có định dạng số. Đơn vị tính x 1 (hoặc %)</t>
        </r>
      </text>
    </comment>
    <comment ref="E60" authorId="0" shapeId="0" xr:uid="{28144248-B07A-4AA8-8983-A391E693A0E7}">
      <text>
        <r>
          <rPr>
            <sz val="10"/>
            <rFont val="Arial"/>
          </rPr>
          <t>Ô chỉ tiêu có định dạng số. Đơn vị tính x 1 (hoặc %)</t>
        </r>
      </text>
    </comment>
    <comment ref="C61" authorId="0" shapeId="0" xr:uid="{FF26A6DC-34BA-4F31-9387-B019B8838260}">
      <text>
        <r>
          <rPr>
            <sz val="10"/>
            <rFont val="Arial"/>
          </rPr>
          <t>Ô chỉ tiêu có định dạng ký tự</t>
        </r>
      </text>
    </comment>
    <comment ref="D61" authorId="0" shapeId="0" xr:uid="{44FC6739-BF98-43AB-B846-0135F82A4F3C}">
      <text>
        <r>
          <rPr>
            <sz val="10"/>
            <rFont val="Arial"/>
          </rPr>
          <t>Ô chỉ tiêu có định dạng số. Đơn vị tính x 1 (hoặc %)</t>
        </r>
      </text>
    </comment>
    <comment ref="E61" authorId="0" shapeId="0" xr:uid="{B9F89800-F906-41C2-93BD-A0C858580E4C}">
      <text>
        <r>
          <rPr>
            <sz val="10"/>
            <rFont val="Arial"/>
          </rPr>
          <t>Ô chỉ tiêu có định dạng số. Đơn vị tính x 1 (hoặc %)</t>
        </r>
      </text>
    </comment>
    <comment ref="C62" authorId="0" shapeId="0" xr:uid="{27C63681-0106-4A27-9F1D-D4B2507F86BD}">
      <text>
        <r>
          <rPr>
            <sz val="10"/>
            <rFont val="Arial"/>
          </rPr>
          <t>Ô chỉ tiêu có định dạng ký tự</t>
        </r>
      </text>
    </comment>
    <comment ref="D62" authorId="0" shapeId="0" xr:uid="{2C259F1E-6B69-406A-BE49-CD41AAEAB411}">
      <text>
        <r>
          <rPr>
            <sz val="10"/>
            <rFont val="Arial"/>
          </rPr>
          <t>Ô chỉ tiêu có định dạng số. Đơn vị tính x 1 (hoặc %)</t>
        </r>
      </text>
    </comment>
    <comment ref="E62" authorId="0" shapeId="0" xr:uid="{15C0F668-EE7D-4A45-A013-A7C5267D6E24}">
      <text>
        <r>
          <rPr>
            <sz val="10"/>
            <rFont val="Arial"/>
          </rPr>
          <t>Ô chỉ tiêu có định dạng số. Đơn vị tính x 1 (hoặc %)</t>
        </r>
      </text>
    </comment>
    <comment ref="C63" authorId="0" shapeId="0" xr:uid="{FB82E0D5-B1A5-47DE-B44A-1A28A701584B}">
      <text>
        <r>
          <rPr>
            <sz val="10"/>
            <rFont val="Arial"/>
          </rPr>
          <t>Ô chỉ tiêu có định dạng ký tự</t>
        </r>
      </text>
    </comment>
    <comment ref="D63" authorId="0" shapeId="0" xr:uid="{154F7102-4151-42F1-8ED9-DC5696BE501B}">
      <text>
        <r>
          <rPr>
            <sz val="10"/>
            <rFont val="Arial"/>
          </rPr>
          <t>Ô chỉ tiêu có định dạng số. Đơn vị tính x 1 (hoặc %)</t>
        </r>
      </text>
    </comment>
    <comment ref="E63" authorId="0" shapeId="0" xr:uid="{A5EC85D3-E00D-466F-A346-B8A8893CFA11}">
      <text>
        <r>
          <rPr>
            <sz val="10"/>
            <rFont val="Arial"/>
          </rPr>
          <t>Ô chỉ tiêu có định dạng số. Đơn vị tính x 1 (hoặc %)</t>
        </r>
      </text>
    </comment>
    <comment ref="C64" authorId="0" shapeId="0" xr:uid="{AC3978D1-59B3-4562-B507-1BBB320E09BD}">
      <text>
        <r>
          <rPr>
            <sz val="10"/>
            <rFont val="Arial"/>
          </rPr>
          <t>Ô chỉ tiêu có định dạng ký tự</t>
        </r>
      </text>
    </comment>
    <comment ref="D64" authorId="0" shapeId="0" xr:uid="{5F3586D8-9FC3-4553-A7A0-84E1AACB4485}">
      <text>
        <r>
          <rPr>
            <sz val="10"/>
            <rFont val="Arial"/>
          </rPr>
          <t>Ô chỉ tiêu có định dạng số. Đơn vị tính x 1 (hoặc %)</t>
        </r>
      </text>
    </comment>
    <comment ref="E64" authorId="0" shapeId="0" xr:uid="{380F9B9B-8D24-4783-B615-EDF68BEF13DF}">
      <text>
        <r>
          <rPr>
            <sz val="10"/>
            <rFont val="Arial"/>
          </rPr>
          <t>Ô chỉ tiêu có định dạng số. Đơn vị tính x 1 (hoặc %)</t>
        </r>
      </text>
    </comment>
    <comment ref="C65" authorId="0" shapeId="0" xr:uid="{0388E771-CC1F-49F2-9466-82DFF3B51281}">
      <text>
        <r>
          <rPr>
            <sz val="10"/>
            <rFont val="Arial"/>
          </rPr>
          <t>Ô chỉ tiêu có định dạng ký tự</t>
        </r>
      </text>
    </comment>
    <comment ref="D65" authorId="0" shapeId="0" xr:uid="{FC2ACFE5-C6A6-436E-A064-2C005B7BFC70}">
      <text>
        <r>
          <rPr>
            <sz val="10"/>
            <rFont val="Arial"/>
          </rPr>
          <t>Ô chỉ tiêu có định dạng số. Đơn vị tính x 1 (hoặc %)</t>
        </r>
      </text>
    </comment>
    <comment ref="E65" authorId="0" shapeId="0" xr:uid="{0D9DE533-CA77-482F-B0A7-4BE0A0A77ED9}">
      <text>
        <r>
          <rPr>
            <sz val="10"/>
            <rFont val="Arial"/>
          </rPr>
          <t>Ô chỉ tiêu có định dạng số. Đơn vị tính x 1 (hoặc %)</t>
        </r>
      </text>
    </comment>
    <comment ref="C66" authorId="0" shapeId="0" xr:uid="{B5F35B37-9558-4140-A35F-10001522D5E5}">
      <text>
        <r>
          <rPr>
            <sz val="10"/>
            <rFont val="Arial"/>
          </rPr>
          <t>Ô chỉ tiêu có định dạng ký tự</t>
        </r>
      </text>
    </comment>
    <comment ref="D66" authorId="0" shapeId="0" xr:uid="{5BC3551A-E592-4CE9-A024-AFB693403C75}">
      <text>
        <r>
          <rPr>
            <sz val="10"/>
            <rFont val="Arial"/>
          </rPr>
          <t>Ô chỉ tiêu có định dạng số. Đơn vị tính x 1 (hoặc %)</t>
        </r>
      </text>
    </comment>
    <comment ref="E66" authorId="0" shapeId="0" xr:uid="{3B0A0769-6E33-40DE-ADB5-94A739062159}">
      <text>
        <r>
          <rPr>
            <sz val="10"/>
            <rFont val="Arial"/>
          </rPr>
          <t>Ô chỉ tiêu có định dạng số. Đơn vị tính x 1 (hoặc %)</t>
        </r>
      </text>
    </comment>
    <comment ref="C67" authorId="0" shapeId="0" xr:uid="{48427EC3-92FF-4F5A-ABBA-AD786E6E857D}">
      <text>
        <r>
          <rPr>
            <sz val="10"/>
            <rFont val="Arial"/>
          </rPr>
          <t>Ô chỉ tiêu có định dạng ký tự</t>
        </r>
      </text>
    </comment>
    <comment ref="D67" authorId="0" shapeId="0" xr:uid="{67FB3A90-8851-4A7A-A4F3-F35F17E1EFBE}">
      <text>
        <r>
          <rPr>
            <sz val="10"/>
            <rFont val="Arial"/>
          </rPr>
          <t>Ô chỉ tiêu có định dạng số. Đơn vị tính x 1 (hoặc %)</t>
        </r>
      </text>
    </comment>
    <comment ref="E67" authorId="0" shapeId="0" xr:uid="{526F898E-A050-4267-A08B-F68443FEBE57}">
      <text>
        <r>
          <rPr>
            <sz val="10"/>
            <rFont val="Arial"/>
          </rPr>
          <t>Ô chỉ tiêu có định dạng số. Đơn vị tính x 1 (hoặc %)</t>
        </r>
      </text>
    </comment>
    <comment ref="C68" authorId="0" shapeId="0" xr:uid="{70EFEF8F-CBF8-4B0B-99FE-C68215BA5CF3}">
      <text>
        <r>
          <rPr>
            <sz val="10"/>
            <rFont val="Arial"/>
          </rPr>
          <t>Ô chỉ tiêu có định dạng ký tự</t>
        </r>
      </text>
    </comment>
    <comment ref="D68" authorId="0" shapeId="0" xr:uid="{C6798EAA-366C-458F-88D9-F274D3C82ADB}">
      <text>
        <r>
          <rPr>
            <sz val="10"/>
            <rFont val="Arial"/>
          </rPr>
          <t>Ô chỉ tiêu có định dạng số. Đơn vị tính x 1 (hoặc %)</t>
        </r>
      </text>
    </comment>
    <comment ref="E68" authorId="0" shapeId="0" xr:uid="{7237C4F4-93CA-4212-9125-73DCB15962E7}">
      <text>
        <r>
          <rPr>
            <sz val="10"/>
            <rFont val="Arial"/>
          </rPr>
          <t>Ô chỉ tiêu có định dạng số. Đơn vị tính x 1 (hoặc %)</t>
        </r>
      </text>
    </comment>
    <comment ref="C69" authorId="0" shapeId="0" xr:uid="{CB9C0AF9-BDC1-4D09-8D0D-C7A4AE784139}">
      <text>
        <r>
          <rPr>
            <sz val="10"/>
            <rFont val="Arial"/>
          </rPr>
          <t>Ô chỉ tiêu có định dạng ký tự</t>
        </r>
      </text>
    </comment>
    <comment ref="D69" authorId="0" shapeId="0" xr:uid="{BC9CDDF3-A797-4AAC-A919-94E511899734}">
      <text>
        <r>
          <rPr>
            <sz val="10"/>
            <rFont val="Arial"/>
          </rPr>
          <t>Ô chỉ tiêu có định dạng số. Đơn vị tính x 1 (hoặc %)</t>
        </r>
      </text>
    </comment>
    <comment ref="E69" authorId="0" shapeId="0" xr:uid="{D1D9BF3D-0B10-4878-B1D0-FAAA200F2166}">
      <text>
        <r>
          <rPr>
            <sz val="10"/>
            <rFont val="Arial"/>
          </rPr>
          <t>Ô chỉ tiêu có định dạng số. Đơn vị tính x 1 (hoặc %)</t>
        </r>
      </text>
    </comment>
    <comment ref="C70" authorId="0" shapeId="0" xr:uid="{C0DD1808-4E5F-490E-86B0-FDDAD99D0702}">
      <text>
        <r>
          <rPr>
            <sz val="10"/>
            <rFont val="Arial"/>
          </rPr>
          <t>Ô chỉ tiêu có định dạng ký tự</t>
        </r>
      </text>
    </comment>
    <comment ref="D70" authorId="0" shapeId="0" xr:uid="{460F8AB2-C541-4991-84A2-68A1AE068A00}">
      <text>
        <r>
          <rPr>
            <sz val="10"/>
            <rFont val="Arial"/>
          </rPr>
          <t>Ô chỉ tiêu có định dạng số. Đơn vị tính x 1 (hoặc %)</t>
        </r>
      </text>
    </comment>
    <comment ref="E70" authorId="0" shapeId="0" xr:uid="{CF1DA56F-C5AE-4DBA-BC63-4EBA75C57B7D}">
      <text>
        <r>
          <rPr>
            <sz val="10"/>
            <rFont val="Arial"/>
          </rPr>
          <t>Ô chỉ tiêu có định dạng số. Đơn vị tính x 1 (hoặc %)</t>
        </r>
      </text>
    </comment>
    <comment ref="C71" authorId="0" shapeId="0" xr:uid="{C9097DEF-7E79-4C50-B3FB-865215E924AE}">
      <text>
        <r>
          <rPr>
            <sz val="10"/>
            <rFont val="Arial"/>
          </rPr>
          <t>Ô chỉ tiêu có định dạng ký tự</t>
        </r>
      </text>
    </comment>
    <comment ref="D71" authorId="0" shapeId="0" xr:uid="{3CBD5CA7-9465-45D9-96D2-52B55CCE6FB0}">
      <text>
        <r>
          <rPr>
            <sz val="10"/>
            <rFont val="Arial"/>
          </rPr>
          <t>Ô chỉ tiêu có định dạng số. Đơn vị tính x 1 (hoặc %)</t>
        </r>
      </text>
    </comment>
    <comment ref="E71" authorId="0" shapeId="0" xr:uid="{E4FD80F6-FD16-4F85-8707-80FDADD1AE56}">
      <text>
        <r>
          <rPr>
            <sz val="10"/>
            <rFont val="Arial"/>
          </rPr>
          <t>Ô chỉ tiêu có định dạng số. Đơn vị tính x 1 (hoặc %)</t>
        </r>
      </text>
    </comment>
    <comment ref="C72" authorId="0" shapeId="0" xr:uid="{A46E0DAE-DEA2-4354-A620-88BFD8A3C855}">
      <text>
        <r>
          <rPr>
            <sz val="10"/>
            <rFont val="Arial"/>
          </rPr>
          <t>Ô chỉ tiêu có định dạng ký tự</t>
        </r>
      </text>
    </comment>
    <comment ref="D72" authorId="0" shapeId="0" xr:uid="{E4E6EDFB-9DC8-4442-8794-546AAA675773}">
      <text>
        <r>
          <rPr>
            <sz val="10"/>
            <rFont val="Arial"/>
          </rPr>
          <t>Ô chỉ tiêu có định dạng số. Đơn vị tính x 1 (hoặc %)</t>
        </r>
      </text>
    </comment>
    <comment ref="E72" authorId="0" shapeId="0" xr:uid="{C7498DC0-B50B-4CB5-9EA6-485532B85962}">
      <text>
        <r>
          <rPr>
            <sz val="10"/>
            <rFont val="Arial"/>
          </rPr>
          <t>Ô chỉ tiêu có định dạng số. Đơn vị tính x 1 (hoặc %)</t>
        </r>
      </text>
    </comment>
    <comment ref="C73" authorId="0" shapeId="0" xr:uid="{8AB77851-FBD8-469B-AF32-45CEF7D645C5}">
      <text>
        <r>
          <rPr>
            <sz val="10"/>
            <rFont val="Arial"/>
          </rPr>
          <t>Ô chỉ tiêu có định dạng ký tự</t>
        </r>
      </text>
    </comment>
    <comment ref="D73" authorId="0" shapeId="0" xr:uid="{449F594E-B9AE-457E-9D7B-588593E8F5EE}">
      <text>
        <r>
          <rPr>
            <sz val="10"/>
            <rFont val="Arial"/>
          </rPr>
          <t>Ô chỉ tiêu có định dạng số. Đơn vị tính x 1 (hoặc %)</t>
        </r>
      </text>
    </comment>
    <comment ref="E73" authorId="0" shapeId="0" xr:uid="{589B3BD6-A704-4744-B3AB-24C599FBC59C}">
      <text>
        <r>
          <rPr>
            <sz val="10"/>
            <rFont val="Arial"/>
          </rPr>
          <t>Ô chỉ tiêu có định dạng số. Đơn vị tính x 1 (hoặc %)</t>
        </r>
      </text>
    </comment>
    <comment ref="C74" authorId="0" shapeId="0" xr:uid="{7F8061D1-F72D-406E-87DD-5AFC469E9951}">
      <text>
        <r>
          <rPr>
            <sz val="10"/>
            <rFont val="Arial"/>
          </rPr>
          <t>Ô chỉ tiêu có định dạng ký tự</t>
        </r>
      </text>
    </comment>
    <comment ref="D74" authorId="0" shapeId="0" xr:uid="{CF6419C6-6162-43D3-B7C8-A38CD800D84F}">
      <text>
        <r>
          <rPr>
            <sz val="10"/>
            <rFont val="Arial"/>
          </rPr>
          <t>Ô chỉ tiêu có định dạng số. Đơn vị tính x 1 (hoặc %)</t>
        </r>
      </text>
    </comment>
    <comment ref="E74" authorId="0" shapeId="0" xr:uid="{65E52EC9-0477-4A64-840E-C80B0715AA0C}">
      <text>
        <r>
          <rPr>
            <sz val="10"/>
            <rFont val="Arial"/>
          </rPr>
          <t>Ô chỉ tiêu có định dạng số. Đơn vị tính x 1 (hoặc %)</t>
        </r>
      </text>
    </comment>
    <comment ref="C75" authorId="0" shapeId="0" xr:uid="{09E7264D-F6A0-4DFF-8706-C6FE2B3D58C7}">
      <text>
        <r>
          <rPr>
            <sz val="10"/>
            <rFont val="Arial"/>
          </rPr>
          <t>Ô chỉ tiêu có định dạng ký tự</t>
        </r>
      </text>
    </comment>
    <comment ref="D75" authorId="0" shapeId="0" xr:uid="{ACC90D2D-8AFF-497E-AA09-186E34DB1A4E}">
      <text>
        <r>
          <rPr>
            <sz val="10"/>
            <rFont val="Arial"/>
          </rPr>
          <t>Ô chỉ tiêu có định dạng số. Đơn vị tính x 1 (hoặc %)</t>
        </r>
      </text>
    </comment>
    <comment ref="E75" authorId="0" shapeId="0" xr:uid="{EBE6D4D0-051F-4F06-9756-94D2C1BDFDEA}">
      <text>
        <r>
          <rPr>
            <sz val="10"/>
            <rFont val="Arial"/>
          </rPr>
          <t>Ô chỉ tiêu có định dạng số. Đơn vị tính x 1 (hoặc %)</t>
        </r>
      </text>
    </comment>
    <comment ref="C76" authorId="0" shapeId="0" xr:uid="{F8C25EE0-42F5-4C0E-9E83-9565AF55C507}">
      <text>
        <r>
          <rPr>
            <sz val="10"/>
            <rFont val="Arial"/>
          </rPr>
          <t>Ô chỉ tiêu có định dạng ký tự</t>
        </r>
      </text>
    </comment>
    <comment ref="D76" authorId="0" shapeId="0" xr:uid="{2C8BD485-EC1E-4FF0-9B00-6AB90D822C9D}">
      <text>
        <r>
          <rPr>
            <sz val="10"/>
            <rFont val="Arial"/>
          </rPr>
          <t>Ô chỉ tiêu có định dạng số. Đơn vị tính x 1 (hoặc %)</t>
        </r>
      </text>
    </comment>
    <comment ref="E76" authorId="0" shapeId="0" xr:uid="{B37C067D-7DD3-4ED3-B5A6-FF883714A2A9}">
      <text>
        <r>
          <rPr>
            <sz val="10"/>
            <rFont val="Arial"/>
          </rPr>
          <t>Ô chỉ tiêu có định dạng số. Đơn vị tính x 1 (hoặc %)</t>
        </r>
      </text>
    </comment>
    <comment ref="C77" authorId="0" shapeId="0" xr:uid="{34526187-AB9A-4612-81E8-9ED21ED218FF}">
      <text>
        <r>
          <rPr>
            <sz val="10"/>
            <rFont val="Arial"/>
          </rPr>
          <t>Ô chỉ tiêu có định dạng ký tự</t>
        </r>
      </text>
    </comment>
    <comment ref="D77" authorId="0" shapeId="0" xr:uid="{5D18B542-5ACA-4D2E-8FD5-76BA35FD6D2B}">
      <text>
        <r>
          <rPr>
            <sz val="10"/>
            <rFont val="Arial"/>
          </rPr>
          <t>Ô chỉ tiêu có định dạng số. Đơn vị tính x 1 (hoặc %)</t>
        </r>
      </text>
    </comment>
    <comment ref="E77" authorId="0" shapeId="0" xr:uid="{8B992CA9-F980-42F0-A55A-423FFA5EDBEE}">
      <text>
        <r>
          <rPr>
            <sz val="10"/>
            <rFont val="Arial"/>
          </rPr>
          <t>Ô chỉ tiêu có định dạng số. Đơn vị tính x 1 (hoặc %)</t>
        </r>
      </text>
    </comment>
    <comment ref="C78" authorId="0" shapeId="0" xr:uid="{5123AB8E-E6DF-42B4-8DE8-09C2637985E7}">
      <text>
        <r>
          <rPr>
            <sz val="10"/>
            <rFont val="Arial"/>
          </rPr>
          <t>Ô chỉ tiêu có định dạng ký tự</t>
        </r>
      </text>
    </comment>
    <comment ref="D78" authorId="0" shapeId="0" xr:uid="{2C63965C-767A-4ED6-94A0-E4AE43C91111}">
      <text>
        <r>
          <rPr>
            <sz val="10"/>
            <rFont val="Arial"/>
          </rPr>
          <t>Ô chỉ tiêu có định dạng số. Đơn vị tính x 1 (hoặc %)</t>
        </r>
      </text>
    </comment>
    <comment ref="E78" authorId="0" shapeId="0" xr:uid="{18ABE27E-F2C3-4144-9348-759561310E95}">
      <text>
        <r>
          <rPr>
            <sz val="10"/>
            <rFont val="Arial"/>
          </rPr>
          <t>Ô chỉ tiêu có định dạng số. Đơn vị tính x 1 (hoặc %)</t>
        </r>
      </text>
    </comment>
    <comment ref="C79" authorId="0" shapeId="0" xr:uid="{BD49F5DD-9139-4022-922F-61AC5559E5CA}">
      <text>
        <r>
          <rPr>
            <sz val="10"/>
            <rFont val="Arial"/>
          </rPr>
          <t>Ô chỉ tiêu có định dạng ký tự</t>
        </r>
      </text>
    </comment>
    <comment ref="D79" authorId="0" shapeId="0" xr:uid="{D0626022-3736-4952-91A2-E68DDB854523}">
      <text>
        <r>
          <rPr>
            <sz val="10"/>
            <rFont val="Arial"/>
          </rPr>
          <t>Ô chỉ tiêu có định dạng số. Đơn vị tính x 1 (hoặc %)</t>
        </r>
      </text>
    </comment>
    <comment ref="E79" authorId="0" shapeId="0" xr:uid="{06C69656-A7F9-4B15-B8CC-AC00515F9B32}">
      <text>
        <r>
          <rPr>
            <sz val="10"/>
            <rFont val="Arial"/>
          </rPr>
          <t>Ô chỉ tiêu có định dạng số. Đơn vị tính x 1 (hoặc %)</t>
        </r>
      </text>
    </comment>
    <comment ref="C80" authorId="0" shapeId="0" xr:uid="{7A3C7DB4-7107-4D81-8747-2F118DC255D2}">
      <text>
        <r>
          <rPr>
            <sz val="10"/>
            <rFont val="Arial"/>
          </rPr>
          <t>Ô chỉ tiêu có định dạng ký tự</t>
        </r>
      </text>
    </comment>
    <comment ref="D80" authorId="0" shapeId="0" xr:uid="{9C0CFE7B-BA0A-45D9-83D8-F2A1D28BE300}">
      <text>
        <r>
          <rPr>
            <sz val="10"/>
            <rFont val="Arial"/>
          </rPr>
          <t>Ô chỉ tiêu có định dạng số. Đơn vị tính x 1 (hoặc %)</t>
        </r>
      </text>
    </comment>
    <comment ref="E80" authorId="0" shapeId="0" xr:uid="{0EE3A8A7-138C-4C9B-BA32-B4149A761CAB}">
      <text>
        <r>
          <rPr>
            <sz val="10"/>
            <rFont val="Arial"/>
          </rPr>
          <t>Ô chỉ tiêu có định dạng số. Đơn vị tính x 1 (hoặc %)</t>
        </r>
      </text>
    </comment>
    <comment ref="C81" authorId="0" shapeId="0" xr:uid="{05A474A7-57EB-4F7B-B842-A0C0297F86E3}">
      <text>
        <r>
          <rPr>
            <sz val="10"/>
            <rFont val="Arial"/>
          </rPr>
          <t>Ô chỉ tiêu có định dạng ký tự</t>
        </r>
      </text>
    </comment>
    <comment ref="D81" authorId="0" shapeId="0" xr:uid="{B5F995D7-AD6E-4F35-89BB-5553DBD1E148}">
      <text>
        <r>
          <rPr>
            <sz val="10"/>
            <rFont val="Arial"/>
          </rPr>
          <t>Ô chỉ tiêu có định dạng số. Đơn vị tính x 1 (hoặc %)</t>
        </r>
      </text>
    </comment>
    <comment ref="E81" authorId="0" shapeId="0" xr:uid="{2D066AEB-726F-4410-95D1-E139F8097D78}">
      <text>
        <r>
          <rPr>
            <sz val="10"/>
            <rFont val="Arial"/>
          </rPr>
          <t>Ô chỉ tiêu có định dạng số. Đơn vị tính x 1 (hoặc %)</t>
        </r>
      </text>
    </comment>
    <comment ref="C82" authorId="0" shapeId="0" xr:uid="{4358C88E-B525-42A9-9148-3A417ACC9A93}">
      <text>
        <r>
          <rPr>
            <sz val="10"/>
            <rFont val="Arial"/>
          </rPr>
          <t>Ô chỉ tiêu có định dạng ký tự</t>
        </r>
      </text>
    </comment>
    <comment ref="D82" authorId="0" shapeId="0" xr:uid="{F7663C37-BA27-4025-AA89-92043231D7D1}">
      <text>
        <r>
          <rPr>
            <sz val="10"/>
            <rFont val="Arial"/>
          </rPr>
          <t>Ô chỉ tiêu có định dạng số. Đơn vị tính x 1 (hoặc %)</t>
        </r>
      </text>
    </comment>
    <comment ref="E82" authorId="0" shapeId="0" xr:uid="{174A5D1E-59EE-4A91-9043-9634AD1C6BB9}">
      <text>
        <r>
          <rPr>
            <sz val="10"/>
            <rFont val="Arial"/>
          </rPr>
          <t>Ô chỉ tiêu có định dạng số. Đơn vị tính x 1 (hoặc %)</t>
        </r>
      </text>
    </comment>
    <comment ref="C83" authorId="0" shapeId="0" xr:uid="{AF931E7B-58D3-4650-A471-CD87B3E77067}">
      <text>
        <r>
          <rPr>
            <sz val="10"/>
            <rFont val="Arial"/>
          </rPr>
          <t>Ô chỉ tiêu có định dạng ký tự</t>
        </r>
      </text>
    </comment>
    <comment ref="D83" authorId="0" shapeId="0" xr:uid="{E33DA64D-9C61-42A9-8BB1-97D4FFA74D8C}">
      <text>
        <r>
          <rPr>
            <sz val="10"/>
            <rFont val="Arial"/>
          </rPr>
          <t>Ô chỉ tiêu có định dạng số. Đơn vị tính x 1 (hoặc %)</t>
        </r>
      </text>
    </comment>
    <comment ref="E83" authorId="0" shapeId="0" xr:uid="{63FBAB91-4E1B-48CF-88DC-C7A4C69B48C9}">
      <text>
        <r>
          <rPr>
            <sz val="10"/>
            <rFont val="Arial"/>
          </rPr>
          <t>Ô chỉ tiêu có định dạng số. Đơn vị tính x 1 (hoặc %)</t>
        </r>
      </text>
    </comment>
    <comment ref="C84" authorId="0" shapeId="0" xr:uid="{5E38B619-C370-4DC0-B923-5ABB7F05CACA}">
      <text>
        <r>
          <rPr>
            <sz val="10"/>
            <rFont val="Arial"/>
          </rPr>
          <t>Ô chỉ tiêu có định dạng ký tự</t>
        </r>
      </text>
    </comment>
    <comment ref="D84" authorId="0" shapeId="0" xr:uid="{92B4C4C5-08D3-41A7-BB05-94B046A798CB}">
      <text>
        <r>
          <rPr>
            <sz val="10"/>
            <rFont val="Arial"/>
          </rPr>
          <t>Ô chỉ tiêu có định dạng số. Đơn vị tính x 1 (hoặc %)</t>
        </r>
      </text>
    </comment>
    <comment ref="E84" authorId="0" shapeId="0" xr:uid="{E9076D3B-95A1-4DBE-987F-2DB785F66EF1}">
      <text>
        <r>
          <rPr>
            <sz val="10"/>
            <rFont val="Arial"/>
          </rPr>
          <t>Ô chỉ tiêu có định dạng số. Đơn vị tính x 1 (hoặc %)</t>
        </r>
      </text>
    </comment>
    <comment ref="C85" authorId="0" shapeId="0" xr:uid="{96292264-BDCC-4BAC-9A83-1CABA082D09F}">
      <text>
        <r>
          <rPr>
            <sz val="10"/>
            <rFont val="Arial"/>
          </rPr>
          <t>Ô chỉ tiêu có định dạng ký tự</t>
        </r>
      </text>
    </comment>
    <comment ref="D85" authorId="0" shapeId="0" xr:uid="{F23B67D4-35C4-438A-ACF9-3AC394CD3F0B}">
      <text>
        <r>
          <rPr>
            <sz val="10"/>
            <rFont val="Arial"/>
          </rPr>
          <t>Ô chỉ tiêu có định dạng số. Đơn vị tính x 1 (hoặc %)</t>
        </r>
      </text>
    </comment>
    <comment ref="E85" authorId="0" shapeId="0" xr:uid="{EE0604F3-11BB-4BD4-91D3-2E6D9B6B442B}">
      <text>
        <r>
          <rPr>
            <sz val="10"/>
            <rFont val="Arial"/>
          </rPr>
          <t>Ô chỉ tiêu có định dạng số. Đơn vị tính x 1 (hoặc %)</t>
        </r>
      </text>
    </comment>
    <comment ref="C86" authorId="0" shapeId="0" xr:uid="{F8D56E28-C57F-40A1-8DEB-03E5C7F22900}">
      <text>
        <r>
          <rPr>
            <sz val="10"/>
            <rFont val="Arial"/>
          </rPr>
          <t>Ô chỉ tiêu có định dạng ký tự</t>
        </r>
      </text>
    </comment>
    <comment ref="D86" authorId="0" shapeId="0" xr:uid="{414198C3-267E-4FF0-8685-77D2383407AF}">
      <text>
        <r>
          <rPr>
            <sz val="10"/>
            <rFont val="Arial"/>
          </rPr>
          <t>Ô chỉ tiêu có định dạng số. Đơn vị tính x 1 (hoặc %)</t>
        </r>
      </text>
    </comment>
    <comment ref="E86" authorId="0" shapeId="0" xr:uid="{9B3E4511-5B21-4384-903F-26A3A51910E9}">
      <text>
        <r>
          <rPr>
            <sz val="10"/>
            <rFont val="Arial"/>
          </rPr>
          <t>Ô chỉ tiêu có định dạng số. Đơn vị tính x 1 (hoặc %)</t>
        </r>
      </text>
    </comment>
    <comment ref="C87" authorId="0" shapeId="0" xr:uid="{9FDA50B0-0CC2-4915-84CE-AD84979F7479}">
      <text>
        <r>
          <rPr>
            <sz val="10"/>
            <rFont val="Arial"/>
          </rPr>
          <t>Ô chỉ tiêu có định dạng ký tự</t>
        </r>
      </text>
    </comment>
    <comment ref="D87" authorId="0" shapeId="0" xr:uid="{2E936FEB-7378-4F69-9352-52B5E5B3BDA8}">
      <text>
        <r>
          <rPr>
            <sz val="10"/>
            <rFont val="Arial"/>
          </rPr>
          <t>Ô chỉ tiêu có định dạng số. Đơn vị tính x 1 (hoặc %)</t>
        </r>
      </text>
    </comment>
    <comment ref="E87" authorId="0" shapeId="0" xr:uid="{754C9AA5-E184-4BCC-B35C-980EE76F6298}">
      <text>
        <r>
          <rPr>
            <sz val="10"/>
            <rFont val="Arial"/>
          </rPr>
          <t>Ô chỉ tiêu có định dạng số. Đơn vị tính x 1 (hoặc %)</t>
        </r>
      </text>
    </comment>
    <comment ref="C88" authorId="0" shapeId="0" xr:uid="{0973C60A-FC73-4D94-A8DB-23B9CA0A8B86}">
      <text>
        <r>
          <rPr>
            <sz val="10"/>
            <rFont val="Arial"/>
          </rPr>
          <t>Ô chỉ tiêu có định dạng ký tự</t>
        </r>
      </text>
    </comment>
    <comment ref="D88" authorId="0" shapeId="0" xr:uid="{72DA6323-9DD1-49F8-83DC-74F98E4A7628}">
      <text>
        <r>
          <rPr>
            <sz val="10"/>
            <rFont val="Arial"/>
          </rPr>
          <t>Ô chỉ tiêu có định dạng số. Đơn vị tính x 1 (hoặc %)</t>
        </r>
      </text>
    </comment>
    <comment ref="E88" authorId="0" shapeId="0" xr:uid="{1F995CDF-8081-4A6A-A613-84F9C0C974AA}">
      <text>
        <r>
          <rPr>
            <sz val="10"/>
            <rFont val="Arial"/>
          </rPr>
          <t>Ô chỉ tiêu có định dạng số. Đơn vị tính x 1 (hoặc %)</t>
        </r>
      </text>
    </comment>
    <comment ref="C89" authorId="0" shapeId="0" xr:uid="{50E6F273-1A46-4079-88E9-269FE435F7AA}">
      <text>
        <r>
          <rPr>
            <sz val="10"/>
            <rFont val="Arial"/>
          </rPr>
          <t>Ô chỉ tiêu có định dạng ký tự</t>
        </r>
      </text>
    </comment>
    <comment ref="D89" authorId="0" shapeId="0" xr:uid="{35FB1673-3F7E-4892-8977-6711A57C027F}">
      <text>
        <r>
          <rPr>
            <sz val="10"/>
            <rFont val="Arial"/>
          </rPr>
          <t>Ô chỉ tiêu có định dạng số. Đơn vị tính x 1 (hoặc %)</t>
        </r>
      </text>
    </comment>
    <comment ref="E89" authorId="0" shapeId="0" xr:uid="{0FE55372-B871-4355-BC6C-534FCB16A820}">
      <text>
        <r>
          <rPr>
            <sz val="10"/>
            <rFont val="Arial"/>
          </rPr>
          <t>Ô chỉ tiêu có định dạng số. Đơn vị tính x 1 (hoặc %)</t>
        </r>
      </text>
    </comment>
    <comment ref="C90" authorId="0" shapeId="0" xr:uid="{AAF4F380-FDC1-40CC-85FB-26196CC39528}">
      <text>
        <r>
          <rPr>
            <sz val="10"/>
            <rFont val="Arial"/>
          </rPr>
          <t>Ô chỉ tiêu có định dạng ký tự</t>
        </r>
      </text>
    </comment>
    <comment ref="D90" authorId="0" shapeId="0" xr:uid="{1C755E53-845B-46EB-B6D3-D460A9AC795C}">
      <text>
        <r>
          <rPr>
            <sz val="10"/>
            <rFont val="Arial"/>
          </rPr>
          <t>Ô chỉ tiêu có định dạng số. Đơn vị tính x 1 (hoặc %)</t>
        </r>
      </text>
    </comment>
    <comment ref="E90" authorId="0" shapeId="0" xr:uid="{0FC3C5D2-9F07-4750-B245-065190E64B9D}">
      <text>
        <r>
          <rPr>
            <sz val="10"/>
            <rFont val="Arial"/>
          </rPr>
          <t>Ô chỉ tiêu có định dạng số. Đơn vị tính x 1 (hoặc %)</t>
        </r>
      </text>
    </comment>
    <comment ref="C91" authorId="0" shapeId="0" xr:uid="{B0A02CD7-4835-438E-AD79-65A07C1C1B20}">
      <text>
        <r>
          <rPr>
            <sz val="10"/>
            <rFont val="Arial"/>
          </rPr>
          <t>Ô chỉ tiêu có định dạng ký tự</t>
        </r>
      </text>
    </comment>
    <comment ref="D91" authorId="0" shapeId="0" xr:uid="{B6ADAD6F-A9E8-4BFE-8CA2-6908626885AB}">
      <text>
        <r>
          <rPr>
            <sz val="10"/>
            <rFont val="Arial"/>
          </rPr>
          <t>Ô chỉ tiêu có định dạng số. Đơn vị tính x 1 (hoặc %)</t>
        </r>
      </text>
    </comment>
    <comment ref="E91" authorId="0" shapeId="0" xr:uid="{A130368A-6D74-41E9-B53B-BF4C8E44C560}">
      <text>
        <r>
          <rPr>
            <sz val="10"/>
            <rFont val="Arial"/>
          </rPr>
          <t>Ô chỉ tiêu có định dạng số. Đơn vị tính x 1 (hoặc %)</t>
        </r>
      </text>
    </comment>
    <comment ref="C92" authorId="0" shapeId="0" xr:uid="{EE78B1FB-98A9-4087-9923-935A85317A71}">
      <text>
        <r>
          <rPr>
            <sz val="10"/>
            <rFont val="Arial"/>
          </rPr>
          <t>Ô chỉ tiêu có định dạng ký tự</t>
        </r>
      </text>
    </comment>
    <comment ref="D92" authorId="0" shapeId="0" xr:uid="{04BD78A0-74A8-4E5A-8708-18A1E193A2B4}">
      <text>
        <r>
          <rPr>
            <sz val="10"/>
            <rFont val="Arial"/>
          </rPr>
          <t>Ô chỉ tiêu có định dạng số. Đơn vị tính x 1 (hoặc %)</t>
        </r>
      </text>
    </comment>
    <comment ref="E92" authorId="0" shapeId="0" xr:uid="{FE6C8708-9170-4012-A3ED-D4DD612F6F40}">
      <text>
        <r>
          <rPr>
            <sz val="10"/>
            <rFont val="Arial"/>
          </rPr>
          <t>Ô chỉ tiêu có định dạng số. Đơn vị tính x 1 (hoặc %)</t>
        </r>
      </text>
    </comment>
    <comment ref="C93" authorId="0" shapeId="0" xr:uid="{EF7022BD-482D-4E19-A053-0FFC07211DCD}">
      <text>
        <r>
          <rPr>
            <sz val="10"/>
            <rFont val="Arial"/>
          </rPr>
          <t>Ô chỉ tiêu có định dạng ký tự</t>
        </r>
      </text>
    </comment>
    <comment ref="D93" authorId="0" shapeId="0" xr:uid="{F40B21B0-4AF9-473B-BF86-119EE262225D}">
      <text>
        <r>
          <rPr>
            <sz val="10"/>
            <rFont val="Arial"/>
          </rPr>
          <t>Ô chỉ tiêu có định dạng số. Đơn vị tính x 1 (hoặc %)</t>
        </r>
      </text>
    </comment>
    <comment ref="E93" authorId="0" shapeId="0" xr:uid="{936BFCB2-48DE-4B84-B8C0-523ABEDFC326}">
      <text>
        <r>
          <rPr>
            <sz val="10"/>
            <rFont val="Arial"/>
          </rPr>
          <t>Ô chỉ tiêu có định dạng số. Đơn vị tính x 1 (hoặc %)</t>
        </r>
      </text>
    </comment>
    <comment ref="C94" authorId="0" shapeId="0" xr:uid="{0A0D1181-CEE7-429E-8BF1-012DD73148B7}">
      <text>
        <r>
          <rPr>
            <sz val="10"/>
            <rFont val="Arial"/>
          </rPr>
          <t>Ô chỉ tiêu có định dạng ký tự</t>
        </r>
      </text>
    </comment>
    <comment ref="D94" authorId="0" shapeId="0" xr:uid="{4C111CDC-3C42-43F8-91A0-23C900F33617}">
      <text>
        <r>
          <rPr>
            <sz val="10"/>
            <rFont val="Arial"/>
          </rPr>
          <t>Ô chỉ tiêu có định dạng số. Đơn vị tính x 1 (hoặc %)</t>
        </r>
      </text>
    </comment>
    <comment ref="E94" authorId="0" shapeId="0" xr:uid="{A32649BA-064B-4C4E-A74F-A48611ED3629}">
      <text>
        <r>
          <rPr>
            <sz val="10"/>
            <rFont val="Arial"/>
          </rPr>
          <t>Ô chỉ tiêu có định dạng số. Đơn vị tính x 1 (hoặc %)</t>
        </r>
      </text>
    </comment>
    <comment ref="C95" authorId="0" shapeId="0" xr:uid="{B08B2A12-E11F-4A01-BE68-ACEE9DAF7A47}">
      <text>
        <r>
          <rPr>
            <sz val="10"/>
            <rFont val="Arial"/>
          </rPr>
          <t>Ô chỉ tiêu có định dạng ký tự</t>
        </r>
      </text>
    </comment>
    <comment ref="D95" authorId="0" shapeId="0" xr:uid="{2EC5D578-6005-495E-9118-AA69D2AC4058}">
      <text>
        <r>
          <rPr>
            <sz val="10"/>
            <rFont val="Arial"/>
          </rPr>
          <t>Ô chỉ tiêu có định dạng số. Đơn vị tính x 1 (hoặc %)</t>
        </r>
      </text>
    </comment>
    <comment ref="E95" authorId="0" shapeId="0" xr:uid="{7168D80A-4A6B-4E0B-B354-DFE8A3D0F017}">
      <text>
        <r>
          <rPr>
            <sz val="10"/>
            <rFont val="Arial"/>
          </rPr>
          <t>Ô chỉ tiêu có định dạng số. Đơn vị tính x 1 (hoặc %)</t>
        </r>
      </text>
    </comment>
    <comment ref="C96" authorId="0" shapeId="0" xr:uid="{61BE6862-F94A-4B02-A9B2-2F6F008DDC1F}">
      <text>
        <r>
          <rPr>
            <sz val="10"/>
            <rFont val="Arial"/>
          </rPr>
          <t>Ô chỉ tiêu có định dạng ký tự</t>
        </r>
      </text>
    </comment>
    <comment ref="D96" authorId="0" shapeId="0" xr:uid="{53CA70D2-F339-4C6D-AC97-F1F7AC84F528}">
      <text>
        <r>
          <rPr>
            <sz val="10"/>
            <rFont val="Arial"/>
          </rPr>
          <t>Ô chỉ tiêu có định dạng số. Đơn vị tính x 1 (hoặc %)</t>
        </r>
      </text>
    </comment>
    <comment ref="E96" authorId="0" shapeId="0" xr:uid="{D9FD1DE4-0CDE-423F-BBAF-2F31ED8FCA7B}">
      <text>
        <r>
          <rPr>
            <sz val="10"/>
            <rFont val="Arial"/>
          </rPr>
          <t>Ô chỉ tiêu có định dạng số. Đơn vị tính x 1 (hoặc %)</t>
        </r>
      </text>
    </comment>
    <comment ref="C97" authorId="0" shapeId="0" xr:uid="{7212D02A-E9C2-49B6-9F07-36E880B5F853}">
      <text>
        <r>
          <rPr>
            <sz val="10"/>
            <rFont val="Arial"/>
          </rPr>
          <t>Ô chỉ tiêu có định dạng ký tự</t>
        </r>
      </text>
    </comment>
    <comment ref="D97" authorId="0" shapeId="0" xr:uid="{D19022CB-2955-4413-94ED-732C712B372B}">
      <text>
        <r>
          <rPr>
            <sz val="10"/>
            <rFont val="Arial"/>
          </rPr>
          <t>Ô chỉ tiêu có định dạng số. Đơn vị tính x 1 (hoặc %)</t>
        </r>
      </text>
    </comment>
    <comment ref="E97" authorId="0" shapeId="0" xr:uid="{7781BFEA-52EC-41EF-B4F0-9068CB1EC60D}">
      <text>
        <r>
          <rPr>
            <sz val="10"/>
            <rFont val="Arial"/>
          </rPr>
          <t>Ô chỉ tiêu có định dạng số. Đơn vị tính x 1 (hoặc %)</t>
        </r>
      </text>
    </comment>
    <comment ref="C98" authorId="0" shapeId="0" xr:uid="{75413938-869C-47F2-987B-147CEF7F8ECF}">
      <text>
        <r>
          <rPr>
            <sz val="10"/>
            <rFont val="Arial"/>
          </rPr>
          <t>Ô chỉ tiêu có định dạng ký tự</t>
        </r>
      </text>
    </comment>
    <comment ref="D98" authorId="0" shapeId="0" xr:uid="{CE00043E-61B8-40CD-83A2-4D774B2AE0C9}">
      <text>
        <r>
          <rPr>
            <sz val="10"/>
            <rFont val="Arial"/>
          </rPr>
          <t>Ô chỉ tiêu có định dạng số. Đơn vị tính x 1 (hoặc %)</t>
        </r>
      </text>
    </comment>
    <comment ref="E98" authorId="0" shapeId="0" xr:uid="{4D1A9149-6ACB-4B57-94AE-00EB00D61F57}">
      <text>
        <r>
          <rPr>
            <sz val="10"/>
            <rFont val="Arial"/>
          </rPr>
          <t>Ô chỉ tiêu có định dạng số. Đơn vị tính x 1 (hoặc %)</t>
        </r>
      </text>
    </comment>
    <comment ref="C99" authorId="0" shapeId="0" xr:uid="{BE9726DC-CC1E-4A7F-A728-709C95543C03}">
      <text>
        <r>
          <rPr>
            <sz val="10"/>
            <rFont val="Arial"/>
          </rPr>
          <t>Ô chỉ tiêu có định dạng ký tự</t>
        </r>
      </text>
    </comment>
    <comment ref="D99" authorId="0" shapeId="0" xr:uid="{5CB40089-2004-44E7-A55E-0CF69B65649C}">
      <text>
        <r>
          <rPr>
            <sz val="10"/>
            <rFont val="Arial"/>
          </rPr>
          <t>Ô chỉ tiêu có định dạng số. Đơn vị tính x 1 (hoặc %)</t>
        </r>
      </text>
    </comment>
    <comment ref="E99" authorId="0" shapeId="0" xr:uid="{89735918-F718-456E-8192-BEC4DC194178}">
      <text>
        <r>
          <rPr>
            <sz val="10"/>
            <rFont val="Arial"/>
          </rPr>
          <t>Ô chỉ tiêu có định dạng số. Đơn vị tính x 1 (hoặc %)</t>
        </r>
      </text>
    </comment>
    <comment ref="C100" authorId="0" shapeId="0" xr:uid="{61C3D039-5BB7-4288-8506-006E5625868E}">
      <text>
        <r>
          <rPr>
            <sz val="10"/>
            <rFont val="Arial"/>
          </rPr>
          <t>Ô chỉ tiêu có định dạng ký tự</t>
        </r>
      </text>
    </comment>
    <comment ref="D100" authorId="0" shapeId="0" xr:uid="{326DD4F6-6A1C-475D-A73B-349959250556}">
      <text>
        <r>
          <rPr>
            <sz val="10"/>
            <rFont val="Arial"/>
          </rPr>
          <t>Ô chỉ tiêu có định dạng số. Đơn vị tính x 1 (hoặc %)</t>
        </r>
      </text>
    </comment>
    <comment ref="E100" authorId="0" shapeId="0" xr:uid="{DE346C7B-6B94-4A6F-A0E9-E42468BF3C30}">
      <text>
        <r>
          <rPr>
            <sz val="10"/>
            <rFont val="Arial"/>
          </rPr>
          <t>Ô chỉ tiêu có định dạng số. Đơn vị tính x 1 (hoặc %)</t>
        </r>
      </text>
    </comment>
    <comment ref="C101" authorId="0" shapeId="0" xr:uid="{77B0F4E5-9EED-43D2-9EEF-41AAE1626E7C}">
      <text>
        <r>
          <rPr>
            <sz val="10"/>
            <rFont val="Arial"/>
          </rPr>
          <t>Ô chỉ tiêu có định dạng ký tự</t>
        </r>
      </text>
    </comment>
    <comment ref="D101" authorId="0" shapeId="0" xr:uid="{5CEE8A0F-41A9-4674-AE66-DCB381F44510}">
      <text>
        <r>
          <rPr>
            <sz val="10"/>
            <rFont val="Arial"/>
          </rPr>
          <t>Ô chỉ tiêu có định dạng số. Đơn vị tính x 1 (hoặc %)</t>
        </r>
      </text>
    </comment>
    <comment ref="E101" authorId="0" shapeId="0" xr:uid="{EA59C128-0889-4A8C-A6B5-07146BCA1399}">
      <text>
        <r>
          <rPr>
            <sz val="10"/>
            <rFont val="Arial"/>
          </rPr>
          <t>Ô chỉ tiêu có định dạng số. Đơn vị tính x 1 (hoặc %)</t>
        </r>
      </text>
    </comment>
    <comment ref="C102" authorId="0" shapeId="0" xr:uid="{B29AE392-DFFA-42FF-B4A6-20BDDD40D2F0}">
      <text>
        <r>
          <rPr>
            <sz val="10"/>
            <rFont val="Arial"/>
          </rPr>
          <t>Ô chỉ tiêu có định dạng ký tự</t>
        </r>
      </text>
    </comment>
    <comment ref="D102" authorId="0" shapeId="0" xr:uid="{9CAB4864-A345-4D68-A274-103DD702EE00}">
      <text>
        <r>
          <rPr>
            <sz val="10"/>
            <rFont val="Arial"/>
          </rPr>
          <t>Ô chỉ tiêu có định dạng số. Đơn vị tính x 1 (hoặc %)</t>
        </r>
      </text>
    </comment>
    <comment ref="E102" authorId="0" shapeId="0" xr:uid="{26FD3B62-43AE-4656-BC36-5A7D3BE33D75}">
      <text>
        <r>
          <rPr>
            <sz val="10"/>
            <rFont val="Arial"/>
          </rPr>
          <t>Ô chỉ tiêu có định dạng số. Đơn vị tính x 1 (hoặc %)</t>
        </r>
      </text>
    </comment>
    <comment ref="C103" authorId="0" shapeId="0" xr:uid="{A5842A19-0C1C-43F9-AC6A-50DA9FC2D14E}">
      <text>
        <r>
          <rPr>
            <sz val="10"/>
            <rFont val="Arial"/>
          </rPr>
          <t>Ô chỉ tiêu có định dạng ký tự</t>
        </r>
      </text>
    </comment>
    <comment ref="D103" authorId="0" shapeId="0" xr:uid="{E467157E-2433-451C-8817-BD123E9F932D}">
      <text>
        <r>
          <rPr>
            <sz val="10"/>
            <rFont val="Arial"/>
          </rPr>
          <t>Ô chỉ tiêu có định dạng số. Đơn vị tính x 1 (hoặc %)</t>
        </r>
      </text>
    </comment>
    <comment ref="E103" authorId="0" shapeId="0" xr:uid="{C34723ED-E673-4E35-AA60-2748D1068F2E}">
      <text>
        <r>
          <rPr>
            <sz val="10"/>
            <rFont val="Arial"/>
          </rPr>
          <t>Ô chỉ tiêu có định dạng số. Đơn vị tính x 1 (hoặc %)</t>
        </r>
      </text>
    </comment>
    <comment ref="C104" authorId="0" shapeId="0" xr:uid="{290CAD03-7248-4FB9-B2A3-E6A42DE6FA92}">
      <text>
        <r>
          <rPr>
            <sz val="10"/>
            <rFont val="Arial"/>
          </rPr>
          <t>Ô chỉ tiêu có định dạng ký tự</t>
        </r>
      </text>
    </comment>
    <comment ref="D104" authorId="0" shapeId="0" xr:uid="{27382161-C7C7-4A59-93F6-DA604FB12908}">
      <text>
        <r>
          <rPr>
            <sz val="10"/>
            <rFont val="Arial"/>
          </rPr>
          <t>Ô chỉ tiêu có định dạng số. Đơn vị tính x 1 (hoặc %)</t>
        </r>
      </text>
    </comment>
    <comment ref="E104" authorId="0" shapeId="0" xr:uid="{FBF0F64A-178F-4429-9E1B-C23C64F9EB1E}">
      <text>
        <r>
          <rPr>
            <sz val="10"/>
            <rFont val="Arial"/>
          </rPr>
          <t>Ô chỉ tiêu có định dạng số. Đơn vị tính x 1 (hoặc %)</t>
        </r>
      </text>
    </comment>
    <comment ref="C105" authorId="0" shapeId="0" xr:uid="{FA69034A-B9A7-4F39-9A39-2B4A0B26431C}">
      <text>
        <r>
          <rPr>
            <sz val="10"/>
            <rFont val="Arial"/>
          </rPr>
          <t>Ô chỉ tiêu có định dạng ký tự</t>
        </r>
      </text>
    </comment>
    <comment ref="D105" authorId="0" shapeId="0" xr:uid="{FB16CCA2-8569-442B-A807-52CB351CD64D}">
      <text>
        <r>
          <rPr>
            <sz val="10"/>
            <rFont val="Arial"/>
          </rPr>
          <t>Ô chỉ tiêu có định dạng số. Đơn vị tính x 1 (hoặc %)</t>
        </r>
      </text>
    </comment>
    <comment ref="E105" authorId="0" shapeId="0" xr:uid="{90F66E0A-BAD8-4730-8A7A-0BD0280F41C8}">
      <text>
        <r>
          <rPr>
            <sz val="10"/>
            <rFont val="Arial"/>
          </rPr>
          <t>Ô chỉ tiêu có định dạng số. Đơn vị tính x 1 (hoặc %)</t>
        </r>
      </text>
    </comment>
    <comment ref="C106" authorId="0" shapeId="0" xr:uid="{9182E374-B4DC-45EE-B51C-DBB1CB2B7483}">
      <text>
        <r>
          <rPr>
            <sz val="10"/>
            <rFont val="Arial"/>
          </rPr>
          <t>Ô chỉ tiêu có định dạng ký tự</t>
        </r>
      </text>
    </comment>
    <comment ref="D106" authorId="0" shapeId="0" xr:uid="{BCB15017-25F2-4801-AD74-C392AF9EED5E}">
      <text>
        <r>
          <rPr>
            <sz val="10"/>
            <rFont val="Arial"/>
          </rPr>
          <t>Ô chỉ tiêu có định dạng số. Đơn vị tính x 1 (hoặc %)</t>
        </r>
      </text>
    </comment>
    <comment ref="E106" authorId="0" shapeId="0" xr:uid="{90C448E8-81B0-4211-8E4C-975D806ECEA1}">
      <text>
        <r>
          <rPr>
            <sz val="10"/>
            <rFont val="Arial"/>
          </rPr>
          <t>Ô chỉ tiêu có định dạng số. Đơn vị tính x 1 (hoặc %)</t>
        </r>
      </text>
    </comment>
    <comment ref="C107" authorId="0" shapeId="0" xr:uid="{2EABD809-0F47-4178-BEA3-CA3B993F2A3E}">
      <text>
        <r>
          <rPr>
            <sz val="10"/>
            <rFont val="Arial"/>
          </rPr>
          <t>Ô chỉ tiêu có định dạng ký tự</t>
        </r>
      </text>
    </comment>
    <comment ref="D107" authorId="0" shapeId="0" xr:uid="{552BFF81-46C9-4BFC-B378-799A4594B5E8}">
      <text>
        <r>
          <rPr>
            <sz val="10"/>
            <rFont val="Arial"/>
          </rPr>
          <t>Ô chỉ tiêu có định dạng số. Đơn vị tính x 1 (hoặc %)</t>
        </r>
      </text>
    </comment>
    <comment ref="E107" authorId="0" shapeId="0" xr:uid="{00F45FC8-7697-4B22-870A-4EE41F8087BA}">
      <text>
        <r>
          <rPr>
            <sz val="10"/>
            <rFont val="Arial"/>
          </rPr>
          <t>Ô chỉ tiêu có định dạng số. Đơn vị tính x 1 (hoặc %)</t>
        </r>
      </text>
    </comment>
    <comment ref="C108" authorId="0" shapeId="0" xr:uid="{A0825C27-635C-4523-A858-E687E37EE308}">
      <text>
        <r>
          <rPr>
            <sz val="10"/>
            <rFont val="Arial"/>
          </rPr>
          <t>Ô chỉ tiêu có định dạng ký tự</t>
        </r>
      </text>
    </comment>
    <comment ref="D108" authorId="0" shapeId="0" xr:uid="{9B922396-8E73-4DA2-B206-DA7E5E8228B3}">
      <text>
        <r>
          <rPr>
            <sz val="10"/>
            <rFont val="Arial"/>
          </rPr>
          <t>Ô chỉ tiêu có định dạng số. Đơn vị tính x 1 (hoặc %)</t>
        </r>
      </text>
    </comment>
    <comment ref="E108" authorId="0" shapeId="0" xr:uid="{42E45541-76F0-40FD-8A78-8FB6FFBCC9CF}">
      <text>
        <r>
          <rPr>
            <sz val="10"/>
            <rFont val="Arial"/>
          </rPr>
          <t>Ô chỉ tiêu có định dạng số. Đơn vị tính x 1 (hoặc %)</t>
        </r>
      </text>
    </comment>
    <comment ref="C109" authorId="0" shapeId="0" xr:uid="{618B782F-F28E-494F-AC5D-64E421CF5D45}">
      <text>
        <r>
          <rPr>
            <sz val="10"/>
            <rFont val="Arial"/>
          </rPr>
          <t>Ô chỉ tiêu có định dạng ký tự</t>
        </r>
      </text>
    </comment>
    <comment ref="D109" authorId="0" shapeId="0" xr:uid="{A29C664E-A84D-4EE5-8475-7E61188C790F}">
      <text>
        <r>
          <rPr>
            <sz val="10"/>
            <rFont val="Arial"/>
          </rPr>
          <t>Ô chỉ tiêu có định dạng số. Đơn vị tính x 1 (hoặc %)</t>
        </r>
      </text>
    </comment>
    <comment ref="E109" authorId="0" shapeId="0" xr:uid="{E2A76EB9-359C-435E-B6CA-AA94A05AAB16}">
      <text>
        <r>
          <rPr>
            <sz val="10"/>
            <rFont val="Arial"/>
          </rPr>
          <t>Ô chỉ tiêu có định dạng số. Đơn vị tính x 1 (hoặc %)</t>
        </r>
      </text>
    </comment>
    <comment ref="C110" authorId="0" shapeId="0" xr:uid="{C45C36D9-5ADC-4D59-BC74-63D52FBF700E}">
      <text>
        <r>
          <rPr>
            <sz val="10"/>
            <rFont val="Arial"/>
          </rPr>
          <t>Ô chỉ tiêu có định dạng ký tự</t>
        </r>
      </text>
    </comment>
    <comment ref="D110" authorId="0" shapeId="0" xr:uid="{27698CC5-69C1-4F18-82F9-00AD22B409DE}">
      <text>
        <r>
          <rPr>
            <sz val="10"/>
            <rFont val="Arial"/>
          </rPr>
          <t>Ô chỉ tiêu có định dạng số. Đơn vị tính x 1 (hoặc %)</t>
        </r>
      </text>
    </comment>
    <comment ref="E110" authorId="0" shapeId="0" xr:uid="{75B597E2-8152-406A-B71A-20619ABEAC0E}">
      <text>
        <r>
          <rPr>
            <sz val="10"/>
            <rFont val="Arial"/>
          </rPr>
          <t>Ô chỉ tiêu có định dạng số. Đơn vị tính x 1 (hoặc %)</t>
        </r>
      </text>
    </comment>
    <comment ref="C111" authorId="0" shapeId="0" xr:uid="{11C17BF4-760D-4A4D-B8A9-C022A6967589}">
      <text>
        <r>
          <rPr>
            <sz val="10"/>
            <rFont val="Arial"/>
          </rPr>
          <t>Ô chỉ tiêu có định dạng ký tự</t>
        </r>
      </text>
    </comment>
    <comment ref="D111" authorId="0" shapeId="0" xr:uid="{66DDC104-F159-43CE-A50A-5177192BE803}">
      <text>
        <r>
          <rPr>
            <sz val="10"/>
            <rFont val="Arial"/>
          </rPr>
          <t>Ô chỉ tiêu có định dạng số. Đơn vị tính x 1 (hoặc %)</t>
        </r>
      </text>
    </comment>
    <comment ref="E111" authorId="0" shapeId="0" xr:uid="{1159B7DD-24F6-4665-98D3-FC71ED095244}">
      <text>
        <r>
          <rPr>
            <sz val="10"/>
            <rFont val="Arial"/>
          </rPr>
          <t>Ô chỉ tiêu có định dạng số. Đơn vị tính x 1 (hoặc %)</t>
        </r>
      </text>
    </comment>
    <comment ref="C112" authorId="0" shapeId="0" xr:uid="{A6CCE3B1-2FDB-4E6A-BB66-2FCDAF3578BC}">
      <text>
        <r>
          <rPr>
            <sz val="10"/>
            <rFont val="Arial"/>
          </rPr>
          <t>Ô chỉ tiêu có định dạng ký tự</t>
        </r>
      </text>
    </comment>
    <comment ref="D112" authorId="0" shapeId="0" xr:uid="{1AA02762-41BB-4644-8B36-6417F334BAAB}">
      <text>
        <r>
          <rPr>
            <sz val="10"/>
            <rFont val="Arial"/>
          </rPr>
          <t>Ô chỉ tiêu có định dạng số. Đơn vị tính x 1 (hoặc %)</t>
        </r>
      </text>
    </comment>
    <comment ref="E112" authorId="0" shapeId="0" xr:uid="{9CE6446B-FC6B-4EA2-9BEF-B65CFF8B4CCC}">
      <text>
        <r>
          <rPr>
            <sz val="10"/>
            <rFont val="Arial"/>
          </rPr>
          <t>Ô chỉ tiêu có định dạng số. Đơn vị tính x 1 (hoặc %)</t>
        </r>
      </text>
    </comment>
    <comment ref="C113" authorId="0" shapeId="0" xr:uid="{6E5B2402-F172-44FE-9BB6-B75F29F55534}">
      <text>
        <r>
          <rPr>
            <sz val="10"/>
            <rFont val="Arial"/>
          </rPr>
          <t>Ô chỉ tiêu có định dạng ký tự</t>
        </r>
      </text>
    </comment>
    <comment ref="D113" authorId="0" shapeId="0" xr:uid="{2C66E6E6-3986-4703-B4A2-C5E192A0B30F}">
      <text>
        <r>
          <rPr>
            <sz val="10"/>
            <rFont val="Arial"/>
          </rPr>
          <t>Ô chỉ tiêu có định dạng số. Đơn vị tính x 1 (hoặc %)</t>
        </r>
      </text>
    </comment>
    <comment ref="E113" authorId="0" shapeId="0" xr:uid="{3CF8E4A9-E518-499B-8404-CEDE4C70B89E}">
      <text>
        <r>
          <rPr>
            <sz val="10"/>
            <rFont val="Arial"/>
          </rPr>
          <t>Ô chỉ tiêu có định dạng số. Đơn vị tính x 1 (hoặc %)</t>
        </r>
      </text>
    </comment>
    <comment ref="C114" authorId="0" shapeId="0" xr:uid="{75C41D58-E25B-41AF-905B-622C0211FCDF}">
      <text>
        <r>
          <rPr>
            <sz val="10"/>
            <rFont val="Arial"/>
          </rPr>
          <t>Ô chỉ tiêu có định dạng ký tự</t>
        </r>
      </text>
    </comment>
    <comment ref="D114" authorId="0" shapeId="0" xr:uid="{86110087-1064-460A-97A3-AB3AD152D391}">
      <text>
        <r>
          <rPr>
            <sz val="10"/>
            <rFont val="Arial"/>
          </rPr>
          <t>Ô chỉ tiêu có định dạng số. Đơn vị tính x 1 (hoặc %)</t>
        </r>
      </text>
    </comment>
    <comment ref="E114" authorId="0" shapeId="0" xr:uid="{4CA528B9-065B-4D72-A973-7AB28C4829C0}">
      <text>
        <r>
          <rPr>
            <sz val="10"/>
            <rFont val="Arial"/>
          </rPr>
          <t>Ô chỉ tiêu có định dạng số. Đơn vị tính x 1 (hoặc %)</t>
        </r>
      </text>
    </comment>
    <comment ref="C115" authorId="0" shapeId="0" xr:uid="{11F5DA06-DACE-4F4F-A966-A64E24E65AF3}">
      <text>
        <r>
          <rPr>
            <sz val="10"/>
            <rFont val="Arial"/>
          </rPr>
          <t>Ô chỉ tiêu có định dạng ký tự</t>
        </r>
      </text>
    </comment>
    <comment ref="D115" authorId="0" shapeId="0" xr:uid="{74CE6190-2A83-44FF-B6CE-5E38E12B362A}">
      <text>
        <r>
          <rPr>
            <sz val="10"/>
            <rFont val="Arial"/>
          </rPr>
          <t>Ô chỉ tiêu có định dạng số. Đơn vị tính x 1 (hoặc %)</t>
        </r>
      </text>
    </comment>
    <comment ref="E115" authorId="0" shapeId="0" xr:uid="{BB40B84E-9AB2-4756-9538-BE47769BBDE6}">
      <text>
        <r>
          <rPr>
            <sz val="10"/>
            <rFont val="Arial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4" authorId="0" shapeId="0" xr:uid="{47FE01B2-B192-4B1C-888F-F72EF913536E}">
      <text>
        <r>
          <rPr>
            <sz val="10"/>
            <rFont val="Arial"/>
          </rPr>
          <t>Ô chỉ tiêu có định dạng ký tự</t>
        </r>
      </text>
    </comment>
    <comment ref="D4" authorId="0" shapeId="0" xr:uid="{5792E880-FEBE-446D-88CF-154AB7854810}">
      <text>
        <r>
          <rPr>
            <sz val="10"/>
            <rFont val="Arial"/>
          </rPr>
          <t>Ô chỉ tiêu có định dạng số. Đơn vị tính x 1 (hoặc %)</t>
        </r>
      </text>
    </comment>
    <comment ref="E4" authorId="0" shapeId="0" xr:uid="{DB524BBA-90F4-47BE-A26A-1E3381411DFE}">
      <text>
        <r>
          <rPr>
            <sz val="10"/>
            <rFont val="Arial"/>
          </rPr>
          <t>Ô chỉ tiêu có định dạng số. Đơn vị tính x 1 (hoặc %)</t>
        </r>
      </text>
    </comment>
    <comment ref="C5" authorId="0" shapeId="0" xr:uid="{4ED17517-B2DF-481C-A2DA-E894B5700331}">
      <text>
        <r>
          <rPr>
            <sz val="10"/>
            <rFont val="Arial"/>
          </rPr>
          <t>Ô chỉ tiêu có định dạng ký tự</t>
        </r>
      </text>
    </comment>
    <comment ref="D5" authorId="0" shapeId="0" xr:uid="{F88880FF-4964-4EE4-8607-1ED66045CA12}">
      <text>
        <r>
          <rPr>
            <sz val="10"/>
            <rFont val="Arial"/>
          </rPr>
          <t>Ô chỉ tiêu có định dạng số. Đơn vị tính x 1 (hoặc %)</t>
        </r>
      </text>
    </comment>
    <comment ref="E5" authorId="0" shapeId="0" xr:uid="{03BD5A3E-11C4-4D8C-A16B-770AA68037FB}">
      <text>
        <r>
          <rPr>
            <sz val="10"/>
            <rFont val="Arial"/>
          </rPr>
          <t>Ô chỉ tiêu có định dạng số. Đơn vị tính x 1 (hoặc %)</t>
        </r>
      </text>
    </comment>
    <comment ref="C6" authorId="0" shapeId="0" xr:uid="{333A3BF3-47B1-40B8-82E0-A361B19D6E9A}">
      <text>
        <r>
          <rPr>
            <sz val="10"/>
            <rFont val="Arial"/>
          </rPr>
          <t>Ô chỉ tiêu có định dạng ký tự</t>
        </r>
      </text>
    </comment>
    <comment ref="D6" authorId="0" shapeId="0" xr:uid="{7796EEEB-5346-4435-8711-CFFAFA6A0213}">
      <text>
        <r>
          <rPr>
            <sz val="10"/>
            <rFont val="Arial"/>
          </rPr>
          <t>Ô chỉ tiêu có định dạng số. Đơn vị tính x 1 (hoặc %)</t>
        </r>
      </text>
    </comment>
    <comment ref="E6" authorId="0" shapeId="0" xr:uid="{1A60907F-58E8-4C02-B41A-766321C1E63C}">
      <text>
        <r>
          <rPr>
            <sz val="10"/>
            <rFont val="Arial"/>
          </rPr>
          <t>Ô chỉ tiêu có định dạng số. Đơn vị tính x 1 (hoặc %)</t>
        </r>
      </text>
    </comment>
    <comment ref="C7" authorId="0" shapeId="0" xr:uid="{15F0C829-7973-4A99-9570-509160815486}">
      <text>
        <r>
          <rPr>
            <sz val="10"/>
            <rFont val="Arial"/>
          </rPr>
          <t>Ô chỉ tiêu có định dạng ký tự</t>
        </r>
      </text>
    </comment>
    <comment ref="D7" authorId="0" shapeId="0" xr:uid="{39C4CEC3-8A05-41B7-86A1-9B613C69952F}">
      <text>
        <r>
          <rPr>
            <sz val="10"/>
            <rFont val="Arial"/>
          </rPr>
          <t>Ô chỉ tiêu có định dạng số. Đơn vị tính x 1 (hoặc %)</t>
        </r>
      </text>
    </comment>
    <comment ref="E7" authorId="0" shapeId="0" xr:uid="{F5CDF987-99B7-4E6E-A05E-4D87273E40B7}">
      <text>
        <r>
          <rPr>
            <sz val="10"/>
            <rFont val="Arial"/>
          </rPr>
          <t>Ô chỉ tiêu có định dạng số. Đơn vị tính x 1 (hoặc %)</t>
        </r>
      </text>
    </comment>
    <comment ref="C8" authorId="0" shapeId="0" xr:uid="{6D2ECF88-C417-470C-BC80-F9171E4A7E36}">
      <text>
        <r>
          <rPr>
            <sz val="10"/>
            <rFont val="Arial"/>
          </rPr>
          <t>Ô chỉ tiêu có định dạng ký tự</t>
        </r>
      </text>
    </comment>
    <comment ref="D8" authorId="0" shapeId="0" xr:uid="{13ABEB73-3994-494F-BB31-63BE0FB28E32}">
      <text>
        <r>
          <rPr>
            <sz val="10"/>
            <rFont val="Arial"/>
          </rPr>
          <t>Ô chỉ tiêu có định dạng số. Đơn vị tính x 1 (hoặc %)</t>
        </r>
      </text>
    </comment>
    <comment ref="E8" authorId="0" shapeId="0" xr:uid="{170D51E8-5D45-4F3A-B55C-39C988D63056}">
      <text>
        <r>
          <rPr>
            <sz val="10"/>
            <rFont val="Arial"/>
          </rPr>
          <t>Ô chỉ tiêu có định dạng số. Đơn vị tính x 1 (hoặc %)</t>
        </r>
      </text>
    </comment>
    <comment ref="C9" authorId="0" shapeId="0" xr:uid="{3D655D10-35E6-4084-80FF-73C3DCA209C9}">
      <text>
        <r>
          <rPr>
            <sz val="10"/>
            <rFont val="Arial"/>
          </rPr>
          <t>Ô chỉ tiêu có định dạng ký tự</t>
        </r>
      </text>
    </comment>
    <comment ref="D9" authorId="0" shapeId="0" xr:uid="{EEA37891-CECC-4B76-970E-BE1C87734778}">
      <text>
        <r>
          <rPr>
            <sz val="10"/>
            <rFont val="Arial"/>
          </rPr>
          <t>Ô chỉ tiêu có định dạng số. Đơn vị tính x 1 (hoặc %)</t>
        </r>
      </text>
    </comment>
    <comment ref="E9" authorId="0" shapeId="0" xr:uid="{08A62AAD-C4F1-4B5D-9302-3EFC28BBDFDB}">
      <text>
        <r>
          <rPr>
            <sz val="10"/>
            <rFont val="Arial"/>
          </rPr>
          <t>Ô chỉ tiêu có định dạng số. Đơn vị tính x 1 (hoặc %)</t>
        </r>
      </text>
    </comment>
    <comment ref="C10" authorId="0" shapeId="0" xr:uid="{7AE0C5C3-27AE-42EA-9EE6-1C0D0E6C5FD7}">
      <text>
        <r>
          <rPr>
            <sz val="10"/>
            <rFont val="Arial"/>
          </rPr>
          <t>Ô chỉ tiêu có định dạng ký tự</t>
        </r>
      </text>
    </comment>
    <comment ref="D10" authorId="0" shapeId="0" xr:uid="{DB34AB4F-08D4-499D-B153-5E1CE5CB1455}">
      <text>
        <r>
          <rPr>
            <sz val="10"/>
            <rFont val="Arial"/>
          </rPr>
          <t>Ô chỉ tiêu có định dạng số. Đơn vị tính x 1 (hoặc %)</t>
        </r>
      </text>
    </comment>
    <comment ref="E10" authorId="0" shapeId="0" xr:uid="{DEAFE7EA-AD26-4AB4-AF6B-9EAC43EB389A}">
      <text>
        <r>
          <rPr>
            <sz val="10"/>
            <rFont val="Arial"/>
          </rPr>
          <t>Ô chỉ tiêu có định dạng số. Đơn vị tính x 1 (hoặc %)</t>
        </r>
      </text>
    </comment>
    <comment ref="C11" authorId="0" shapeId="0" xr:uid="{14B66DFF-52F2-4DAB-9F77-9B9C0754EEC6}">
      <text>
        <r>
          <rPr>
            <sz val="10"/>
            <rFont val="Arial"/>
          </rPr>
          <t>Ô chỉ tiêu có định dạng ký tự</t>
        </r>
      </text>
    </comment>
    <comment ref="D11" authorId="0" shapeId="0" xr:uid="{99CF32F7-0862-4645-A8D4-FDD18EE66B3F}">
      <text>
        <r>
          <rPr>
            <sz val="10"/>
            <rFont val="Arial"/>
          </rPr>
          <t>Ô chỉ tiêu có định dạng số. Đơn vị tính x 1 (hoặc %)</t>
        </r>
      </text>
    </comment>
    <comment ref="E11" authorId="0" shapeId="0" xr:uid="{FDBF6B44-2528-4917-B440-E2E60982091F}">
      <text>
        <r>
          <rPr>
            <sz val="10"/>
            <rFont val="Arial"/>
          </rPr>
          <t>Ô chỉ tiêu có định dạng số. Đơn vị tính x 1 (hoặc %)</t>
        </r>
      </text>
    </comment>
    <comment ref="C12" authorId="0" shapeId="0" xr:uid="{3B7F678E-94F0-4F59-BFAE-D06A1BC08486}">
      <text>
        <r>
          <rPr>
            <sz val="10"/>
            <rFont val="Arial"/>
          </rPr>
          <t>Ô chỉ tiêu có định dạng ký tự</t>
        </r>
      </text>
    </comment>
    <comment ref="D12" authorId="0" shapeId="0" xr:uid="{966FE3BB-C383-495D-B4FF-CA78CB05D00C}">
      <text>
        <r>
          <rPr>
            <sz val="10"/>
            <rFont val="Arial"/>
          </rPr>
          <t>Ô chỉ tiêu có định dạng số. Đơn vị tính x 1 (hoặc %)</t>
        </r>
      </text>
    </comment>
    <comment ref="E12" authorId="0" shapeId="0" xr:uid="{CBFE9873-B2EF-440F-85A3-7467581CFE9C}">
      <text>
        <r>
          <rPr>
            <sz val="10"/>
            <rFont val="Arial"/>
          </rPr>
          <t>Ô chỉ tiêu có định dạng số. Đơn vị tính x 1 (hoặc %)</t>
        </r>
      </text>
    </comment>
    <comment ref="C13" authorId="0" shapeId="0" xr:uid="{5DCC29F1-1021-48B3-AB77-A69349329921}">
      <text>
        <r>
          <rPr>
            <sz val="10"/>
            <rFont val="Arial"/>
          </rPr>
          <t>Ô chỉ tiêu có định dạng ký tự</t>
        </r>
      </text>
    </comment>
    <comment ref="D13" authorId="0" shapeId="0" xr:uid="{F31CD39B-0EDC-4D71-8C2E-6B6A94C110CE}">
      <text>
        <r>
          <rPr>
            <sz val="10"/>
            <rFont val="Arial"/>
          </rPr>
          <t>Ô chỉ tiêu có định dạng số. Đơn vị tính x 1 (hoặc %)</t>
        </r>
      </text>
    </comment>
    <comment ref="E13" authorId="0" shapeId="0" xr:uid="{F41B5C45-795D-4E17-AF4C-2CD8582CE76F}">
      <text>
        <r>
          <rPr>
            <sz val="10"/>
            <rFont val="Arial"/>
          </rPr>
          <t>Ô chỉ tiêu có định dạng số. Đơn vị tính x 1 (hoặc %)</t>
        </r>
      </text>
    </comment>
    <comment ref="C14" authorId="0" shapeId="0" xr:uid="{07F19CEE-893E-4D6D-8DB4-C737E66D0773}">
      <text>
        <r>
          <rPr>
            <sz val="10"/>
            <rFont val="Arial"/>
          </rPr>
          <t>Ô chỉ tiêu có định dạng ký tự</t>
        </r>
      </text>
    </comment>
    <comment ref="D14" authorId="0" shapeId="0" xr:uid="{2AB8D524-0EE2-4D5A-8C58-69C09EAA480C}">
      <text>
        <r>
          <rPr>
            <sz val="10"/>
            <rFont val="Arial"/>
          </rPr>
          <t>Ô chỉ tiêu có định dạng số. Đơn vị tính x 1 (hoặc %)</t>
        </r>
      </text>
    </comment>
    <comment ref="E14" authorId="0" shapeId="0" xr:uid="{DF5FDFF5-CC5A-41CE-A34E-D50B2003BD77}">
      <text>
        <r>
          <rPr>
            <sz val="10"/>
            <rFont val="Arial"/>
          </rPr>
          <t>Ô chỉ tiêu có định dạng số. Đơn vị tính x 1 (hoặc %)</t>
        </r>
      </text>
    </comment>
    <comment ref="C15" authorId="0" shapeId="0" xr:uid="{8D9FF6DC-1922-44C9-8B9D-880ECC4BD3DD}">
      <text>
        <r>
          <rPr>
            <sz val="10"/>
            <rFont val="Arial"/>
          </rPr>
          <t>Ô chỉ tiêu có định dạng ký tự</t>
        </r>
      </text>
    </comment>
    <comment ref="D15" authorId="0" shapeId="0" xr:uid="{437E4344-6A92-4722-B401-AC5D2EC18A94}">
      <text>
        <r>
          <rPr>
            <sz val="10"/>
            <rFont val="Arial"/>
          </rPr>
          <t>Ô chỉ tiêu có định dạng số. Đơn vị tính x 1 (hoặc %)</t>
        </r>
      </text>
    </comment>
    <comment ref="E15" authorId="0" shapeId="0" xr:uid="{A36D46EB-9DAA-496B-A71F-EE7C9E9E1113}">
      <text>
        <r>
          <rPr>
            <sz val="10"/>
            <rFont val="Arial"/>
          </rPr>
          <t>Ô chỉ tiêu có định dạng số. Đơn vị tính x 1 (hoặc %)</t>
        </r>
      </text>
    </comment>
    <comment ref="C16" authorId="0" shapeId="0" xr:uid="{D8C814A6-81A0-4C49-87D8-1C27869B6B0A}">
      <text>
        <r>
          <rPr>
            <sz val="10"/>
            <rFont val="Arial"/>
          </rPr>
          <t>Ô chỉ tiêu có định dạng ký tự</t>
        </r>
      </text>
    </comment>
    <comment ref="D16" authorId="0" shapeId="0" xr:uid="{ECFEE46E-0577-4617-96EC-F9D3E5B8EBD9}">
      <text>
        <r>
          <rPr>
            <sz val="10"/>
            <rFont val="Arial"/>
          </rPr>
          <t>Ô chỉ tiêu có định dạng số. Đơn vị tính x 1 (hoặc %)</t>
        </r>
      </text>
    </comment>
    <comment ref="E16" authorId="0" shapeId="0" xr:uid="{5603EBA5-04EB-48A4-90E1-40A43AD58C01}">
      <text>
        <r>
          <rPr>
            <sz val="10"/>
            <rFont val="Arial"/>
          </rPr>
          <t>Ô chỉ tiêu có định dạng số. Đơn vị tính x 1 (hoặc %)</t>
        </r>
      </text>
    </comment>
    <comment ref="C17" authorId="0" shapeId="0" xr:uid="{3BA031C4-7BE4-4263-9371-219544E677FC}">
      <text>
        <r>
          <rPr>
            <sz val="10"/>
            <rFont val="Arial"/>
          </rPr>
          <t>Ô chỉ tiêu có định dạng ký tự</t>
        </r>
      </text>
    </comment>
    <comment ref="D17" authorId="0" shapeId="0" xr:uid="{45882392-EB92-48CD-AB32-BFA6FEECD01A}">
      <text>
        <r>
          <rPr>
            <sz val="10"/>
            <rFont val="Arial"/>
          </rPr>
          <t>Ô chỉ tiêu có định dạng số. Đơn vị tính x 1 (hoặc %)</t>
        </r>
      </text>
    </comment>
    <comment ref="E17" authorId="0" shapeId="0" xr:uid="{36662BE3-B0B9-4038-B493-F868124CAF10}">
      <text>
        <r>
          <rPr>
            <sz val="10"/>
            <rFont val="Arial"/>
          </rPr>
          <t>Ô chỉ tiêu có định dạng số. Đơn vị tính x 1 (hoặc %)</t>
        </r>
      </text>
    </comment>
    <comment ref="C18" authorId="0" shapeId="0" xr:uid="{6D0BE248-B377-4776-9B7E-DC8177F27BE0}">
      <text>
        <r>
          <rPr>
            <sz val="10"/>
            <rFont val="Arial"/>
          </rPr>
          <t>Ô chỉ tiêu có định dạng ký tự</t>
        </r>
      </text>
    </comment>
    <comment ref="D18" authorId="0" shapeId="0" xr:uid="{B57A0E72-47FA-4BA9-91E1-27B2F71EFA08}">
      <text>
        <r>
          <rPr>
            <sz val="10"/>
            <rFont val="Arial"/>
          </rPr>
          <t>Ô chỉ tiêu có định dạng số. Đơn vị tính x 1 (hoặc %)</t>
        </r>
      </text>
    </comment>
    <comment ref="E18" authorId="0" shapeId="0" xr:uid="{F487E506-7B31-47EA-928F-AD38905E687A}">
      <text>
        <r>
          <rPr>
            <sz val="10"/>
            <rFont val="Arial"/>
          </rPr>
          <t>Ô chỉ tiêu có định dạng số. Đơn vị tính x 1 (hoặc %)</t>
        </r>
      </text>
    </comment>
    <comment ref="C19" authorId="0" shapeId="0" xr:uid="{208C3554-A310-4AA5-A72A-8BE03DC9759F}">
      <text>
        <r>
          <rPr>
            <sz val="10"/>
            <rFont val="Arial"/>
          </rPr>
          <t>Ô chỉ tiêu có định dạng ký tự</t>
        </r>
      </text>
    </comment>
    <comment ref="D19" authorId="0" shapeId="0" xr:uid="{03E3A11F-2D28-4D9A-A087-DDE85F64F9BE}">
      <text>
        <r>
          <rPr>
            <sz val="10"/>
            <rFont val="Arial"/>
          </rPr>
          <t>Ô chỉ tiêu có định dạng số. Đơn vị tính x 1 (hoặc %)</t>
        </r>
      </text>
    </comment>
    <comment ref="E19" authorId="0" shapeId="0" xr:uid="{CBA9A53C-B69B-42AC-8EB6-3F8F2018A5CA}">
      <text>
        <r>
          <rPr>
            <sz val="10"/>
            <rFont val="Arial"/>
          </rPr>
          <t>Ô chỉ tiêu có định dạng số. Đơn vị tính x 1 (hoặc %)</t>
        </r>
      </text>
    </comment>
    <comment ref="C20" authorId="0" shapeId="0" xr:uid="{E0C2579E-FB74-4472-818B-F6624400C656}">
      <text>
        <r>
          <rPr>
            <sz val="10"/>
            <rFont val="Arial"/>
          </rPr>
          <t>Ô chỉ tiêu có định dạng ký tự</t>
        </r>
      </text>
    </comment>
    <comment ref="D20" authorId="0" shapeId="0" xr:uid="{8306020A-A35E-4AF8-BA7A-FB4AC04A9C56}">
      <text>
        <r>
          <rPr>
            <sz val="10"/>
            <rFont val="Arial"/>
          </rPr>
          <t>Ô chỉ tiêu có định dạng số. Đơn vị tính x 1 (hoặc %)</t>
        </r>
      </text>
    </comment>
    <comment ref="E20" authorId="0" shapeId="0" xr:uid="{33116733-384A-4D79-9CED-886E510EA7C7}">
      <text>
        <r>
          <rPr>
            <sz val="10"/>
            <rFont val="Arial"/>
          </rPr>
          <t>Ô chỉ tiêu có định dạng số. Đơn vị tính x 1 (hoặc %)</t>
        </r>
      </text>
    </comment>
    <comment ref="C21" authorId="0" shapeId="0" xr:uid="{43F3ABB5-1668-4004-9FDA-4FDED6471203}">
      <text>
        <r>
          <rPr>
            <sz val="10"/>
            <rFont val="Arial"/>
          </rPr>
          <t>Ô chỉ tiêu có định dạng ký tự</t>
        </r>
      </text>
    </comment>
    <comment ref="D21" authorId="0" shapeId="0" xr:uid="{96B7B23D-2257-47A7-8A9F-987F5601E327}">
      <text>
        <r>
          <rPr>
            <sz val="10"/>
            <rFont val="Arial"/>
          </rPr>
          <t>Ô chỉ tiêu có định dạng số. Đơn vị tính x 1 (hoặc %)</t>
        </r>
      </text>
    </comment>
    <comment ref="E21" authorId="0" shapeId="0" xr:uid="{4A67F6A2-B563-45C8-9401-BD91E56C2C29}">
      <text>
        <r>
          <rPr>
            <sz val="10"/>
            <rFont val="Arial"/>
          </rPr>
          <t>Ô chỉ tiêu có định dạng số. Đơn vị tính x 1 (hoặc %)</t>
        </r>
      </text>
    </comment>
    <comment ref="C22" authorId="0" shapeId="0" xr:uid="{B86A20A9-B40D-4BE4-88E2-DA125608CAE8}">
      <text>
        <r>
          <rPr>
            <sz val="10"/>
            <rFont val="Arial"/>
          </rPr>
          <t>Ô chỉ tiêu có định dạng ký tự</t>
        </r>
      </text>
    </comment>
    <comment ref="D22" authorId="0" shapeId="0" xr:uid="{02432944-3EF0-4B08-8921-93979F6DEAB0}">
      <text>
        <r>
          <rPr>
            <sz val="10"/>
            <rFont val="Arial"/>
          </rPr>
          <t>Ô chỉ tiêu có định dạng số. Đơn vị tính x 1 (hoặc %)</t>
        </r>
      </text>
    </comment>
    <comment ref="E22" authorId="0" shapeId="0" xr:uid="{4EAE84B0-DF2C-433E-ADBE-359F80D30A36}">
      <text>
        <r>
          <rPr>
            <sz val="10"/>
            <rFont val="Arial"/>
          </rPr>
          <t>Ô chỉ tiêu có định dạng số. Đơn vị tính x 1 (hoặc %)</t>
        </r>
      </text>
    </comment>
    <comment ref="C23" authorId="0" shapeId="0" xr:uid="{5176970D-59B3-4503-9FE0-6F331CD96C9A}">
      <text>
        <r>
          <rPr>
            <sz val="10"/>
            <rFont val="Arial"/>
          </rPr>
          <t>Ô chỉ tiêu có định dạng ký tự</t>
        </r>
      </text>
    </comment>
    <comment ref="D23" authorId="0" shapeId="0" xr:uid="{3060CB56-C8E9-4F30-824E-77C1230731D1}">
      <text>
        <r>
          <rPr>
            <sz val="10"/>
            <rFont val="Arial"/>
          </rPr>
          <t>Ô chỉ tiêu có định dạng số. Đơn vị tính x 1 (hoặc %)</t>
        </r>
      </text>
    </comment>
    <comment ref="E23" authorId="0" shapeId="0" xr:uid="{5D70EE96-97FD-475C-B465-2233B1EF4781}">
      <text>
        <r>
          <rPr>
            <sz val="10"/>
            <rFont val="Arial"/>
          </rPr>
          <t>Ô chỉ tiêu có định dạng số. Đơn vị tính x 1 (hoặc %)</t>
        </r>
      </text>
    </comment>
    <comment ref="C24" authorId="0" shapeId="0" xr:uid="{933976AA-F4E8-4C31-87B5-43314AC93BB8}">
      <text>
        <r>
          <rPr>
            <sz val="10"/>
            <rFont val="Arial"/>
          </rPr>
          <t>Ô chỉ tiêu có định dạng ký tự</t>
        </r>
      </text>
    </comment>
    <comment ref="D24" authorId="0" shapeId="0" xr:uid="{01FA0DF8-A169-4E2F-9E2E-610AA52850DF}">
      <text>
        <r>
          <rPr>
            <sz val="10"/>
            <rFont val="Arial"/>
          </rPr>
          <t>Ô chỉ tiêu có định dạng số. Đơn vị tính x 1 (hoặc %)</t>
        </r>
      </text>
    </comment>
    <comment ref="E24" authorId="0" shapeId="0" xr:uid="{5A276B89-4319-446F-91E5-FAA6E01EBAFC}">
      <text>
        <r>
          <rPr>
            <sz val="10"/>
            <rFont val="Arial"/>
          </rPr>
          <t>Ô chỉ tiêu có định dạng số. Đơn vị tính x 1 (hoặc %)</t>
        </r>
      </text>
    </comment>
    <comment ref="C25" authorId="0" shapeId="0" xr:uid="{ADE51CCA-69C6-4A73-A12C-17EB3BF9906F}">
      <text>
        <r>
          <rPr>
            <sz val="10"/>
            <rFont val="Arial"/>
          </rPr>
          <t>Ô chỉ tiêu có định dạng ký tự</t>
        </r>
      </text>
    </comment>
    <comment ref="D25" authorId="0" shapeId="0" xr:uid="{4F8679AB-913A-4ECB-B6D1-23E58F741703}">
      <text>
        <r>
          <rPr>
            <sz val="10"/>
            <rFont val="Arial"/>
          </rPr>
          <t>Ô chỉ tiêu có định dạng số. Đơn vị tính x 1 (hoặc %)</t>
        </r>
      </text>
    </comment>
    <comment ref="E25" authorId="0" shapeId="0" xr:uid="{64107DD2-A039-41CD-87D0-D1DDCB370F5B}">
      <text>
        <r>
          <rPr>
            <sz val="10"/>
            <rFont val="Arial"/>
          </rPr>
          <t>Ô chỉ tiêu có định dạng số. Đơn vị tính x 1 (hoặc %)</t>
        </r>
      </text>
    </comment>
    <comment ref="C26" authorId="0" shapeId="0" xr:uid="{7493B0AA-9925-41B1-8F90-FBEDB89EF38E}">
      <text>
        <r>
          <rPr>
            <sz val="10"/>
            <rFont val="Arial"/>
          </rPr>
          <t>Ô chỉ tiêu có định dạng ký tự</t>
        </r>
      </text>
    </comment>
    <comment ref="D26" authorId="0" shapeId="0" xr:uid="{9923F179-343D-46FC-9678-370DC7B47358}">
      <text>
        <r>
          <rPr>
            <sz val="10"/>
            <rFont val="Arial"/>
          </rPr>
          <t>Ô chỉ tiêu có định dạng số. Đơn vị tính x 1 (hoặc %)</t>
        </r>
      </text>
    </comment>
    <comment ref="E26" authorId="0" shapeId="0" xr:uid="{0102CC6C-5729-405B-9826-AEB1AE9C803E}">
      <text>
        <r>
          <rPr>
            <sz val="10"/>
            <rFont val="Arial"/>
          </rPr>
          <t>Ô chỉ tiêu có định dạng số. Đơn vị tính x 1 (hoặc %)</t>
        </r>
      </text>
    </comment>
    <comment ref="C27" authorId="0" shapeId="0" xr:uid="{463B3211-4896-4B27-A268-9EDAC6A02C2E}">
      <text>
        <r>
          <rPr>
            <sz val="10"/>
            <rFont val="Arial"/>
          </rPr>
          <t>Ô chỉ tiêu có định dạng ký tự</t>
        </r>
      </text>
    </comment>
    <comment ref="D27" authorId="0" shapeId="0" xr:uid="{8BB97A30-4CF7-4CB6-ADBA-02EF6E0A689D}">
      <text>
        <r>
          <rPr>
            <sz val="10"/>
            <rFont val="Arial"/>
          </rPr>
          <t>Ô chỉ tiêu có định dạng số. Đơn vị tính x 1 (hoặc %)</t>
        </r>
      </text>
    </comment>
    <comment ref="E27" authorId="0" shapeId="0" xr:uid="{90474D39-9D91-4AA8-8A14-06A946719AF5}">
      <text>
        <r>
          <rPr>
            <sz val="10"/>
            <rFont val="Arial"/>
          </rPr>
          <t>Ô chỉ tiêu có định dạng số. Đơn vị tính x 1 (hoặc %)</t>
        </r>
      </text>
    </comment>
    <comment ref="C28" authorId="0" shapeId="0" xr:uid="{13CD0585-8E2B-421A-B351-D992D8D98361}">
      <text>
        <r>
          <rPr>
            <sz val="10"/>
            <rFont val="Arial"/>
          </rPr>
          <t>Ô chỉ tiêu có định dạng ký tự</t>
        </r>
      </text>
    </comment>
    <comment ref="D28" authorId="0" shapeId="0" xr:uid="{36B30736-2B1B-486E-AAE3-7E80EE9ACD56}">
      <text>
        <r>
          <rPr>
            <sz val="10"/>
            <rFont val="Arial"/>
          </rPr>
          <t>Ô chỉ tiêu có định dạng số. Đơn vị tính x 1 (hoặc %)</t>
        </r>
      </text>
    </comment>
    <comment ref="E28" authorId="0" shapeId="0" xr:uid="{861FCA38-F558-41D6-A58D-49525A7A23B0}">
      <text>
        <r>
          <rPr>
            <sz val="10"/>
            <rFont val="Arial"/>
          </rPr>
          <t>Ô chỉ tiêu có định dạng số. Đơn vị tính x 1 (hoặc %)</t>
        </r>
      </text>
    </comment>
    <comment ref="C29" authorId="0" shapeId="0" xr:uid="{A73FCE94-706E-427C-8CD6-D2772F9E95DB}">
      <text>
        <r>
          <rPr>
            <sz val="10"/>
            <rFont val="Arial"/>
          </rPr>
          <t>Ô chỉ tiêu có định dạng ký tự</t>
        </r>
      </text>
    </comment>
    <comment ref="D29" authorId="0" shapeId="0" xr:uid="{A479E9CE-ECE6-4C6E-ACF5-47CD0CF0BD7E}">
      <text>
        <r>
          <rPr>
            <sz val="10"/>
            <rFont val="Arial"/>
          </rPr>
          <t>Ô chỉ tiêu có định dạng số. Đơn vị tính x 1 (hoặc %)</t>
        </r>
      </text>
    </comment>
    <comment ref="E29" authorId="0" shapeId="0" xr:uid="{5707D099-4C52-498A-8C17-786C12F62573}">
      <text>
        <r>
          <rPr>
            <sz val="10"/>
            <rFont val="Arial"/>
          </rPr>
          <t>Ô chỉ tiêu có định dạng số. Đơn vị tính x 1 (hoặc %)</t>
        </r>
      </text>
    </comment>
    <comment ref="C30" authorId="0" shapeId="0" xr:uid="{D2EE595C-71E2-4080-A3A8-17AE0FA4B68F}">
      <text>
        <r>
          <rPr>
            <sz val="10"/>
            <rFont val="Arial"/>
          </rPr>
          <t>Ô chỉ tiêu có định dạng ký tự</t>
        </r>
      </text>
    </comment>
    <comment ref="D30" authorId="0" shapeId="0" xr:uid="{6A82BD53-6860-4A48-B86E-64B3CFA57545}">
      <text>
        <r>
          <rPr>
            <sz val="10"/>
            <rFont val="Arial"/>
          </rPr>
          <t>Ô chỉ tiêu có định dạng số. Đơn vị tính x 1 (hoặc %)</t>
        </r>
      </text>
    </comment>
    <comment ref="E30" authorId="0" shapeId="0" xr:uid="{AB1C62DD-DE57-4F5A-A504-809A5932AB9B}">
      <text>
        <r>
          <rPr>
            <sz val="10"/>
            <rFont val="Arial"/>
          </rPr>
          <t>Ô chỉ tiêu có định dạng số. Đơn vị tính x 1 (hoặc %)</t>
        </r>
      </text>
    </comment>
    <comment ref="C31" authorId="0" shapeId="0" xr:uid="{F4946F64-D165-4288-9CF3-175189180BEC}">
      <text>
        <r>
          <rPr>
            <sz val="10"/>
            <rFont val="Arial"/>
          </rPr>
          <t>Ô chỉ tiêu có định dạng ký tự</t>
        </r>
      </text>
    </comment>
    <comment ref="D31" authorId="0" shapeId="0" xr:uid="{D01CAF41-DB25-4742-A765-0C244D46438A}">
      <text>
        <r>
          <rPr>
            <sz val="10"/>
            <rFont val="Arial"/>
          </rPr>
          <t>Ô chỉ tiêu có định dạng số. Đơn vị tính x 1 (hoặc %)</t>
        </r>
      </text>
    </comment>
    <comment ref="E31" authorId="0" shapeId="0" xr:uid="{FACD2ADF-BAAA-418E-8E75-67968037BB71}">
      <text>
        <r>
          <rPr>
            <sz val="10"/>
            <rFont val="Arial"/>
          </rPr>
          <t>Ô chỉ tiêu có định dạng số. Đơn vị tính x 1 (hoặc %)</t>
        </r>
      </text>
    </comment>
    <comment ref="C32" authorId="0" shapeId="0" xr:uid="{0E2511EE-8333-4568-9BCE-AB93DCDF3E7D}">
      <text>
        <r>
          <rPr>
            <sz val="10"/>
            <rFont val="Arial"/>
          </rPr>
          <t>Ô chỉ tiêu có định dạng ký tự</t>
        </r>
      </text>
    </comment>
    <comment ref="D32" authorId="0" shapeId="0" xr:uid="{D3EB76E4-228B-4C11-B42B-D14D19F93D8A}">
      <text>
        <r>
          <rPr>
            <sz val="10"/>
            <rFont val="Arial"/>
          </rPr>
          <t>Ô chỉ tiêu có định dạng số. Đơn vị tính x 1 (hoặc %)</t>
        </r>
      </text>
    </comment>
    <comment ref="E32" authorId="0" shapeId="0" xr:uid="{41B5F07E-91FA-4BCB-BA4E-512031080041}">
      <text>
        <r>
          <rPr>
            <sz val="10"/>
            <rFont val="Arial"/>
          </rPr>
          <t>Ô chỉ tiêu có định dạng số. Đơn vị tính x 1 (hoặc %)</t>
        </r>
      </text>
    </comment>
    <comment ref="C33" authorId="0" shapeId="0" xr:uid="{BDE70BCD-B443-4B4B-AA89-919BC530F7D0}">
      <text>
        <r>
          <rPr>
            <sz val="10"/>
            <rFont val="Arial"/>
          </rPr>
          <t>Ô chỉ tiêu có định dạng ký tự</t>
        </r>
      </text>
    </comment>
    <comment ref="D33" authorId="0" shapeId="0" xr:uid="{F3BFA8A8-8AFA-4260-8799-44D5FB33C81E}">
      <text>
        <r>
          <rPr>
            <sz val="10"/>
            <rFont val="Arial"/>
          </rPr>
          <t>Ô chỉ tiêu có định dạng số. Đơn vị tính x 1 (hoặc %)</t>
        </r>
      </text>
    </comment>
    <comment ref="E33" authorId="0" shapeId="0" xr:uid="{BCE85159-BB75-43D7-B712-0C1A7675EDF3}">
      <text>
        <r>
          <rPr>
            <sz val="10"/>
            <rFont val="Arial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5" authorId="0" shapeId="0" xr:uid="{D37FFA61-DB63-4B8C-9C7A-C6BBACF94DE2}">
      <text>
        <r>
          <rPr>
            <sz val="10"/>
            <rFont val="Arial"/>
          </rPr>
          <t>Ô chỉ tiêu có định dạng ký tự</t>
        </r>
      </text>
    </comment>
    <comment ref="D5" authorId="0" shapeId="0" xr:uid="{78E8C91A-F899-4216-B9F2-4D075D5E382B}">
      <text>
        <r>
          <rPr>
            <sz val="10"/>
            <rFont val="Arial"/>
          </rPr>
          <t>Ô chỉ tiêu có định dạng số. Đơn vị tính x 1 (hoặc %)</t>
        </r>
      </text>
    </comment>
    <comment ref="E5" authorId="0" shapeId="0" xr:uid="{07411C4F-C63F-4B9D-8716-A5C75D8B40E6}">
      <text>
        <r>
          <rPr>
            <sz val="10"/>
            <rFont val="Arial"/>
          </rPr>
          <t>Ô chỉ tiêu có định dạng số. Đơn vị tính x 1 (hoặc %)</t>
        </r>
      </text>
    </comment>
    <comment ref="F5" authorId="0" shapeId="0" xr:uid="{34F74FAC-E3D9-4D0B-932A-7ADE3083F1C4}">
      <text>
        <r>
          <rPr>
            <sz val="10"/>
            <rFont val="Arial"/>
          </rPr>
          <t>Ô chỉ tiêu có định dạng số. Đơn vị tính x 1 (hoặc %)</t>
        </r>
      </text>
    </comment>
    <comment ref="G5" authorId="0" shapeId="0" xr:uid="{E52A29EB-5DA7-4627-BB9E-DC44E76221B2}">
      <text>
        <r>
          <rPr>
            <sz val="10"/>
            <rFont val="Arial"/>
          </rPr>
          <t>Ô chỉ tiêu có định dạng số. Đơn vị tính x 1 (hoặc %)</t>
        </r>
      </text>
    </comment>
    <comment ref="H5" authorId="0" shapeId="0" xr:uid="{8FE00829-C3EA-47BB-A28A-97924CE18415}">
      <text>
        <r>
          <rPr>
            <sz val="10"/>
            <rFont val="Arial"/>
          </rPr>
          <t>Ô chỉ tiêu có định dạng số. Đơn vị tính x 1 (hoặc %)</t>
        </r>
      </text>
    </comment>
    <comment ref="I5" authorId="0" shapeId="0" xr:uid="{2F368796-CE01-40BF-8832-5F516B619512}">
      <text>
        <r>
          <rPr>
            <sz val="10"/>
            <rFont val="Arial"/>
          </rPr>
          <t>Ô chỉ tiêu có định dạng số. Đơn vị tính x 1 (hoặc %)</t>
        </r>
      </text>
    </comment>
    <comment ref="J5" authorId="0" shapeId="0" xr:uid="{DFB185AC-C722-4AA1-B607-E76DE73946A2}">
      <text>
        <r>
          <rPr>
            <sz val="10"/>
            <rFont val="Arial"/>
          </rPr>
          <t>Ô chỉ tiêu có định dạng số. Đơn vị tính x 1 (hoặc %)</t>
        </r>
      </text>
    </comment>
    <comment ref="K5" authorId="0" shapeId="0" xr:uid="{B735E013-BD17-4BEF-A8DC-6E73223E26CF}">
      <text>
        <r>
          <rPr>
            <sz val="10"/>
            <rFont val="Arial"/>
          </rPr>
          <t>Ô chỉ tiêu có định dạng số. Đơn vị tính x 1 (hoặc %)</t>
        </r>
      </text>
    </comment>
    <comment ref="C6" authorId="0" shapeId="0" xr:uid="{9101ED87-1F59-406D-B81C-2FAC9AE41EB9}">
      <text>
        <r>
          <rPr>
            <sz val="10"/>
            <rFont val="Arial"/>
          </rPr>
          <t>Ô chỉ tiêu có định dạng ký tự</t>
        </r>
      </text>
    </comment>
    <comment ref="D6" authorId="0" shapeId="0" xr:uid="{85A788F9-7304-404B-93E2-A50F7D5AFDF8}">
      <text>
        <r>
          <rPr>
            <sz val="10"/>
            <rFont val="Arial"/>
          </rPr>
          <t>Ô chỉ tiêu có định dạng số. Đơn vị tính x 1 (hoặc %)</t>
        </r>
      </text>
    </comment>
    <comment ref="E6" authorId="0" shapeId="0" xr:uid="{83622CBA-04B5-4081-81FB-D2DF0643FDA6}">
      <text>
        <r>
          <rPr>
            <sz val="10"/>
            <rFont val="Arial"/>
          </rPr>
          <t>Ô chỉ tiêu có định dạng số. Đơn vị tính x 1 (hoặc %)</t>
        </r>
      </text>
    </comment>
    <comment ref="F6" authorId="0" shapeId="0" xr:uid="{4E38F5B5-F8B8-43A2-A3D6-0F4F7CC1558C}">
      <text>
        <r>
          <rPr>
            <sz val="10"/>
            <rFont val="Arial"/>
          </rPr>
          <t>Ô chỉ tiêu có định dạng số. Đơn vị tính x 1 (hoặc %)</t>
        </r>
      </text>
    </comment>
    <comment ref="G6" authorId="0" shapeId="0" xr:uid="{D11C9B1F-4233-43F2-94FD-997F9E2FF606}">
      <text>
        <r>
          <rPr>
            <sz val="10"/>
            <rFont val="Arial"/>
          </rPr>
          <t>Ô chỉ tiêu có định dạng số. Đơn vị tính x 1 (hoặc %)</t>
        </r>
      </text>
    </comment>
    <comment ref="H6" authorId="0" shapeId="0" xr:uid="{7AE9467D-4B98-41A9-AE55-8D62144C5E3B}">
      <text>
        <r>
          <rPr>
            <sz val="10"/>
            <rFont val="Arial"/>
          </rPr>
          <t>Ô chỉ tiêu có định dạng số. Đơn vị tính x 1 (hoặc %)</t>
        </r>
      </text>
    </comment>
    <comment ref="I6" authorId="0" shapeId="0" xr:uid="{219EFAE2-AD84-46DC-919B-B010FAFC5C17}">
      <text>
        <r>
          <rPr>
            <sz val="10"/>
            <rFont val="Arial"/>
          </rPr>
          <t>Ô chỉ tiêu có định dạng số. Đơn vị tính x 1 (hoặc %)</t>
        </r>
      </text>
    </comment>
    <comment ref="J6" authorId="0" shapeId="0" xr:uid="{067474E7-3EC7-4F2D-BAC9-3081E18F072A}">
      <text>
        <r>
          <rPr>
            <sz val="10"/>
            <rFont val="Arial"/>
          </rPr>
          <t>Ô chỉ tiêu có định dạng số. Đơn vị tính x 1 (hoặc %)</t>
        </r>
      </text>
    </comment>
    <comment ref="K6" authorId="0" shapeId="0" xr:uid="{C2F0D87C-E0C2-40E4-8D0B-B9D3BAA4265A}">
      <text>
        <r>
          <rPr>
            <sz val="10"/>
            <rFont val="Arial"/>
          </rPr>
          <t>Ô chỉ tiêu có định dạng số. Đơn vị tính x 1 (hoặc %)</t>
        </r>
      </text>
    </comment>
    <comment ref="C7" authorId="0" shapeId="0" xr:uid="{127EA6CE-4349-4530-8DAE-CF7EE6A19F93}">
      <text>
        <r>
          <rPr>
            <sz val="10"/>
            <rFont val="Arial"/>
          </rPr>
          <t>Ô chỉ tiêu có định dạng ký tự</t>
        </r>
      </text>
    </comment>
    <comment ref="D7" authorId="0" shapeId="0" xr:uid="{BE059946-004A-4002-A61E-8E9E9BEA7472}">
      <text>
        <r>
          <rPr>
            <sz val="10"/>
            <rFont val="Arial"/>
          </rPr>
          <t>Ô chỉ tiêu có định dạng số. Đơn vị tính x 1 (hoặc %)</t>
        </r>
      </text>
    </comment>
    <comment ref="E7" authorId="0" shapeId="0" xr:uid="{01EEDDDC-C20E-4AAD-9DAB-18928ED9469C}">
      <text>
        <r>
          <rPr>
            <sz val="10"/>
            <rFont val="Arial"/>
          </rPr>
          <t>Ô chỉ tiêu có định dạng số. Đơn vị tính x 1 (hoặc %)</t>
        </r>
      </text>
    </comment>
    <comment ref="F7" authorId="0" shapeId="0" xr:uid="{F41D2FF4-4843-4957-BE0C-63BC6DD0B8BB}">
      <text>
        <r>
          <rPr>
            <sz val="10"/>
            <rFont val="Arial"/>
          </rPr>
          <t>Ô chỉ tiêu có định dạng số. Đơn vị tính x 1 (hoặc %)</t>
        </r>
      </text>
    </comment>
    <comment ref="G7" authorId="0" shapeId="0" xr:uid="{D3F9BBD2-A2FE-4DBA-8AC3-14C93F01A496}">
      <text>
        <r>
          <rPr>
            <sz val="10"/>
            <rFont val="Arial"/>
          </rPr>
          <t>Ô chỉ tiêu có định dạng số. Đơn vị tính x 1 (hoặc %)</t>
        </r>
      </text>
    </comment>
    <comment ref="H7" authorId="0" shapeId="0" xr:uid="{592E646C-C0CA-4783-AAB5-704FF3650249}">
      <text>
        <r>
          <rPr>
            <sz val="10"/>
            <rFont val="Arial"/>
          </rPr>
          <t>Ô chỉ tiêu có định dạng số. Đơn vị tính x 1 (hoặc %)</t>
        </r>
      </text>
    </comment>
    <comment ref="I7" authorId="0" shapeId="0" xr:uid="{0F5621A7-0012-4D2C-8DA1-A666D03D5EBC}">
      <text>
        <r>
          <rPr>
            <sz val="10"/>
            <rFont val="Arial"/>
          </rPr>
          <t>Ô chỉ tiêu có định dạng số. Đơn vị tính x 1 (hoặc %)</t>
        </r>
      </text>
    </comment>
    <comment ref="J7" authorId="0" shapeId="0" xr:uid="{16E0911A-D45B-4455-A589-6814E1933911}">
      <text>
        <r>
          <rPr>
            <sz val="10"/>
            <rFont val="Arial"/>
          </rPr>
          <t>Ô chỉ tiêu có định dạng số. Đơn vị tính x 1 (hoặc %)</t>
        </r>
      </text>
    </comment>
    <comment ref="K7" authorId="0" shapeId="0" xr:uid="{9123274E-AD85-4F37-98E3-ACDC870FD660}">
      <text>
        <r>
          <rPr>
            <sz val="10"/>
            <rFont val="Arial"/>
          </rPr>
          <t>Ô chỉ tiêu có định dạng số. Đơn vị tính x 1 (hoặc %)</t>
        </r>
      </text>
    </comment>
    <comment ref="C8" authorId="0" shapeId="0" xr:uid="{626435C7-8CD4-48C8-A9A8-BE776CBF5699}">
      <text>
        <r>
          <rPr>
            <sz val="10"/>
            <rFont val="Arial"/>
          </rPr>
          <t>Ô chỉ tiêu có định dạng ký tự</t>
        </r>
      </text>
    </comment>
    <comment ref="D8" authorId="0" shapeId="0" xr:uid="{8825A674-AD54-48C6-AD13-A0477DD5DC1C}">
      <text>
        <r>
          <rPr>
            <sz val="10"/>
            <rFont val="Arial"/>
          </rPr>
          <t>Ô chỉ tiêu có định dạng số. Đơn vị tính x 1 (hoặc %)</t>
        </r>
      </text>
    </comment>
    <comment ref="E8" authorId="0" shapeId="0" xr:uid="{AD22F226-3B19-4B94-9B25-D6C9FCB9A925}">
      <text>
        <r>
          <rPr>
            <sz val="10"/>
            <rFont val="Arial"/>
          </rPr>
          <t>Ô chỉ tiêu có định dạng số. Đơn vị tính x 1 (hoặc %)</t>
        </r>
      </text>
    </comment>
    <comment ref="F8" authorId="0" shapeId="0" xr:uid="{2607EC3A-CB94-4DB7-A804-887013FD8D2B}">
      <text>
        <r>
          <rPr>
            <sz val="10"/>
            <rFont val="Arial"/>
          </rPr>
          <t>Ô chỉ tiêu có định dạng số. Đơn vị tính x 1 (hoặc %)</t>
        </r>
      </text>
    </comment>
    <comment ref="G8" authorId="0" shapeId="0" xr:uid="{5056DC75-C78F-4518-A544-ACCE7E00C90C}">
      <text>
        <r>
          <rPr>
            <sz val="10"/>
            <rFont val="Arial"/>
          </rPr>
          <t>Ô chỉ tiêu có định dạng số. Đơn vị tính x 1 (hoặc %)</t>
        </r>
      </text>
    </comment>
    <comment ref="H8" authorId="0" shapeId="0" xr:uid="{C3A0D4F3-524D-4743-9012-B5C154FCCD71}">
      <text>
        <r>
          <rPr>
            <sz val="10"/>
            <rFont val="Arial"/>
          </rPr>
          <t>Ô chỉ tiêu có định dạng số. Đơn vị tính x 1 (hoặc %)</t>
        </r>
      </text>
    </comment>
    <comment ref="I8" authorId="0" shapeId="0" xr:uid="{4FC0DA31-BF8C-4584-9300-1B2C6DC41D9D}">
      <text>
        <r>
          <rPr>
            <sz val="10"/>
            <rFont val="Arial"/>
          </rPr>
          <t>Ô chỉ tiêu có định dạng số. Đơn vị tính x 1 (hoặc %)</t>
        </r>
      </text>
    </comment>
    <comment ref="J8" authorId="0" shapeId="0" xr:uid="{63C99EA1-05F1-4CD0-BC99-3380F87E2619}">
      <text>
        <r>
          <rPr>
            <sz val="10"/>
            <rFont val="Arial"/>
          </rPr>
          <t>Ô chỉ tiêu có định dạng số. Đơn vị tính x 1 (hoặc %)</t>
        </r>
      </text>
    </comment>
    <comment ref="K8" authorId="0" shapeId="0" xr:uid="{15AEA4AF-5D96-4919-8389-834691D04E77}">
      <text>
        <r>
          <rPr>
            <sz val="10"/>
            <rFont val="Arial"/>
          </rPr>
          <t>Ô chỉ tiêu có định dạng số. Đơn vị tính x 1 (hoặc %)</t>
        </r>
      </text>
    </comment>
    <comment ref="C9" authorId="0" shapeId="0" xr:uid="{244232DC-A827-45BD-880C-8058408AD38C}">
      <text>
        <r>
          <rPr>
            <sz val="10"/>
            <rFont val="Arial"/>
          </rPr>
          <t>Ô chỉ tiêu có định dạng ký tự</t>
        </r>
      </text>
    </comment>
    <comment ref="D9" authorId="0" shapeId="0" xr:uid="{0FD78B34-B20A-4DAF-B524-F15CB564CF1F}">
      <text>
        <r>
          <rPr>
            <sz val="10"/>
            <rFont val="Arial"/>
          </rPr>
          <t>Ô chỉ tiêu có định dạng số. Đơn vị tính x 1 (hoặc %)</t>
        </r>
      </text>
    </comment>
    <comment ref="E9" authorId="0" shapeId="0" xr:uid="{F223F9EF-5718-42FA-936A-16A7734CD585}">
      <text>
        <r>
          <rPr>
            <sz val="10"/>
            <rFont val="Arial"/>
          </rPr>
          <t>Ô chỉ tiêu có định dạng số. Đơn vị tính x 1 (hoặc %)</t>
        </r>
      </text>
    </comment>
    <comment ref="F9" authorId="0" shapeId="0" xr:uid="{50707C04-CDF3-4282-925F-2A130D50FD7C}">
      <text>
        <r>
          <rPr>
            <sz val="10"/>
            <rFont val="Arial"/>
          </rPr>
          <t>Ô chỉ tiêu có định dạng số. Đơn vị tính x 1 (hoặc %)</t>
        </r>
      </text>
    </comment>
    <comment ref="G9" authorId="0" shapeId="0" xr:uid="{F727B432-8E1A-4BEF-9A20-1862F781D5F8}">
      <text>
        <r>
          <rPr>
            <sz val="10"/>
            <rFont val="Arial"/>
          </rPr>
          <t>Ô chỉ tiêu có định dạng số. Đơn vị tính x 1 (hoặc %)</t>
        </r>
      </text>
    </comment>
    <comment ref="H9" authorId="0" shapeId="0" xr:uid="{04A2E893-E18C-46C8-A122-87470866BB4D}">
      <text>
        <r>
          <rPr>
            <sz val="10"/>
            <rFont val="Arial"/>
          </rPr>
          <t>Ô chỉ tiêu có định dạng số. Đơn vị tính x 1 (hoặc %)</t>
        </r>
      </text>
    </comment>
    <comment ref="I9" authorId="0" shapeId="0" xr:uid="{15DE2121-E338-4DA6-B8A7-E77863752CC2}">
      <text>
        <r>
          <rPr>
            <sz val="10"/>
            <rFont val="Arial"/>
          </rPr>
          <t>Ô chỉ tiêu có định dạng số. Đơn vị tính x 1 (hoặc %)</t>
        </r>
      </text>
    </comment>
    <comment ref="J9" authorId="0" shapeId="0" xr:uid="{F57A6A99-DAA7-4D5C-BCD9-4243DBD2E6FF}">
      <text>
        <r>
          <rPr>
            <sz val="10"/>
            <rFont val="Arial"/>
          </rPr>
          <t>Ô chỉ tiêu có định dạng số. Đơn vị tính x 1 (hoặc %)</t>
        </r>
      </text>
    </comment>
    <comment ref="K9" authorId="0" shapeId="0" xr:uid="{53C51FF2-7BDE-4570-A650-934DF041B5D6}">
      <text>
        <r>
          <rPr>
            <sz val="10"/>
            <rFont val="Arial"/>
          </rPr>
          <t>Ô chỉ tiêu có định dạng số. Đơn vị tính x 1 (hoặc %)</t>
        </r>
      </text>
    </comment>
    <comment ref="C10" authorId="0" shapeId="0" xr:uid="{6B3CDE8D-EABF-438E-B8D3-CCADC0578CEA}">
      <text>
        <r>
          <rPr>
            <sz val="10"/>
            <rFont val="Arial"/>
          </rPr>
          <t>Ô chỉ tiêu có định dạng ký tự</t>
        </r>
      </text>
    </comment>
    <comment ref="D10" authorId="0" shapeId="0" xr:uid="{5630AC60-ABF8-42CA-8F2D-1B7A2808B23E}">
      <text>
        <r>
          <rPr>
            <sz val="10"/>
            <rFont val="Arial"/>
          </rPr>
          <t>Ô chỉ tiêu có định dạng số. Đơn vị tính x 1 (hoặc %)</t>
        </r>
      </text>
    </comment>
    <comment ref="E10" authorId="0" shapeId="0" xr:uid="{400D90EC-D199-472C-84D8-300605227D51}">
      <text>
        <r>
          <rPr>
            <sz val="10"/>
            <rFont val="Arial"/>
          </rPr>
          <t>Ô chỉ tiêu có định dạng số. Đơn vị tính x 1 (hoặc %)</t>
        </r>
      </text>
    </comment>
    <comment ref="F10" authorId="0" shapeId="0" xr:uid="{95CE4E8C-BF41-46B4-B5D8-AA77ABCEB78D}">
      <text>
        <r>
          <rPr>
            <sz val="10"/>
            <rFont val="Arial"/>
          </rPr>
          <t>Ô chỉ tiêu có định dạng số. Đơn vị tính x 1 (hoặc %)</t>
        </r>
      </text>
    </comment>
    <comment ref="G10" authorId="0" shapeId="0" xr:uid="{613CCF30-371A-4BB3-888C-F728DD818548}">
      <text>
        <r>
          <rPr>
            <sz val="10"/>
            <rFont val="Arial"/>
          </rPr>
          <t>Ô chỉ tiêu có định dạng số. Đơn vị tính x 1 (hoặc %)</t>
        </r>
      </text>
    </comment>
    <comment ref="H10" authorId="0" shapeId="0" xr:uid="{BE02B064-DAB6-4C26-82DC-DA85AA87E9C6}">
      <text>
        <r>
          <rPr>
            <sz val="10"/>
            <rFont val="Arial"/>
          </rPr>
          <t>Ô chỉ tiêu có định dạng số. Đơn vị tính x 1 (hoặc %)</t>
        </r>
      </text>
    </comment>
    <comment ref="I10" authorId="0" shapeId="0" xr:uid="{EFB0AB09-4870-417C-BBAA-B0E5FA759B2C}">
      <text>
        <r>
          <rPr>
            <sz val="10"/>
            <rFont val="Arial"/>
          </rPr>
          <t>Ô chỉ tiêu có định dạng số. Đơn vị tính x 1 (hoặc %)</t>
        </r>
      </text>
    </comment>
    <comment ref="J10" authorId="0" shapeId="0" xr:uid="{3B8FBE27-2C12-4BD4-8F7D-8202ECDE1010}">
      <text>
        <r>
          <rPr>
            <sz val="10"/>
            <rFont val="Arial"/>
          </rPr>
          <t>Ô chỉ tiêu có định dạng số. Đơn vị tính x 1 (hoặc %)</t>
        </r>
      </text>
    </comment>
    <comment ref="K10" authorId="0" shapeId="0" xr:uid="{E703D31F-2DEA-4F8E-8E10-923500051442}">
      <text>
        <r>
          <rPr>
            <sz val="10"/>
            <rFont val="Arial"/>
          </rPr>
          <t>Ô chỉ tiêu có định dạng số. Đơn vị tính x 1 (hoặc %)</t>
        </r>
      </text>
    </comment>
    <comment ref="C11" authorId="0" shapeId="0" xr:uid="{5A893FBF-E976-45AD-86DC-E6F47CF33652}">
      <text>
        <r>
          <rPr>
            <sz val="10"/>
            <rFont val="Arial"/>
          </rPr>
          <t>Ô chỉ tiêu có định dạng ký tự</t>
        </r>
      </text>
    </comment>
    <comment ref="C12" authorId="0" shapeId="0" xr:uid="{8D23AB96-4186-4396-9D88-1751280AFCEC}">
      <text>
        <r>
          <rPr>
            <sz val="10"/>
            <rFont val="Arial"/>
          </rPr>
          <t>Ô chỉ tiêu có định dạng ký tự</t>
        </r>
      </text>
    </comment>
    <comment ref="D12" authorId="0" shapeId="0" xr:uid="{E3034E0E-0CF6-46D5-9F96-EAF534DC2302}">
      <text>
        <r>
          <rPr>
            <sz val="10"/>
            <rFont val="Arial"/>
          </rPr>
          <t>Ô chỉ tiêu có định dạng số. Đơn vị tính x 1 (hoặc %)</t>
        </r>
      </text>
    </comment>
    <comment ref="E12" authorId="0" shapeId="0" xr:uid="{92AA1F37-DE48-41DA-AF78-05A99E8C20CC}">
      <text>
        <r>
          <rPr>
            <sz val="10"/>
            <rFont val="Arial"/>
          </rPr>
          <t>Ô chỉ tiêu có định dạng số. Đơn vị tính x 1 (hoặc %)</t>
        </r>
      </text>
    </comment>
    <comment ref="F12" authorId="0" shapeId="0" xr:uid="{10878158-076F-4C17-9503-5F7A482D6C25}">
      <text>
        <r>
          <rPr>
            <sz val="10"/>
            <rFont val="Arial"/>
          </rPr>
          <t>Ô chỉ tiêu có định dạng số. Đơn vị tính x 1 (hoặc %)</t>
        </r>
      </text>
    </comment>
    <comment ref="G12" authorId="0" shapeId="0" xr:uid="{8812946F-EBB2-4FCF-9D1B-EA80DC9A76C5}">
      <text>
        <r>
          <rPr>
            <sz val="10"/>
            <rFont val="Arial"/>
          </rPr>
          <t>Ô chỉ tiêu có định dạng số. Đơn vị tính x 1 (hoặc %)</t>
        </r>
      </text>
    </comment>
    <comment ref="H12" authorId="0" shapeId="0" xr:uid="{B6DDEBDD-B180-423F-B4F6-BFB3C31F0277}">
      <text>
        <r>
          <rPr>
            <sz val="10"/>
            <rFont val="Arial"/>
          </rPr>
          <t>Ô chỉ tiêu có định dạng số. Đơn vị tính x 1 (hoặc %)</t>
        </r>
      </text>
    </comment>
    <comment ref="I12" authorId="0" shapeId="0" xr:uid="{F707BC83-88D6-43BF-9017-A31C66AE98F9}">
      <text>
        <r>
          <rPr>
            <sz val="10"/>
            <rFont val="Arial"/>
          </rPr>
          <t>Ô chỉ tiêu có định dạng số. Đơn vị tính x 1 (hoặc %)</t>
        </r>
      </text>
    </comment>
    <comment ref="J12" authorId="0" shapeId="0" xr:uid="{C199CA9F-97FD-46C1-9941-842254252527}">
      <text>
        <r>
          <rPr>
            <sz val="10"/>
            <rFont val="Arial"/>
          </rPr>
          <t>Ô chỉ tiêu có định dạng số. Đơn vị tính x 1 (hoặc %)</t>
        </r>
      </text>
    </comment>
    <comment ref="K12" authorId="0" shapeId="0" xr:uid="{1559EB03-07E2-4950-B369-7BB5C23C28F9}">
      <text>
        <r>
          <rPr>
            <sz val="10"/>
            <rFont val="Arial"/>
          </rPr>
          <t>Ô chỉ tiêu có định dạng số. Đơn vị tính x 1 (hoặc %)</t>
        </r>
      </text>
    </comment>
    <comment ref="C13" authorId="0" shapeId="0" xr:uid="{6E05240C-F511-4069-BB03-CE1CFADB748E}">
      <text>
        <r>
          <rPr>
            <sz val="10"/>
            <rFont val="Arial"/>
          </rPr>
          <t>Ô chỉ tiêu có định dạng ký tự</t>
        </r>
      </text>
    </comment>
    <comment ref="D13" authorId="0" shapeId="0" xr:uid="{3F4E6796-281B-4E52-A688-A29EABEAC353}">
      <text>
        <r>
          <rPr>
            <sz val="10"/>
            <rFont val="Arial"/>
          </rPr>
          <t>Ô chỉ tiêu có định dạng số. Đơn vị tính x 1 (hoặc %)</t>
        </r>
      </text>
    </comment>
    <comment ref="E13" authorId="0" shapeId="0" xr:uid="{EEAC1ED3-BB6F-4241-B683-774D742A96D4}">
      <text>
        <r>
          <rPr>
            <sz val="10"/>
            <rFont val="Arial"/>
          </rPr>
          <t>Ô chỉ tiêu có định dạng số. Đơn vị tính x 1 (hoặc %)</t>
        </r>
      </text>
    </comment>
    <comment ref="F13" authorId="0" shapeId="0" xr:uid="{14A21032-CF09-441C-A17B-215D36F9C065}">
      <text>
        <r>
          <rPr>
            <sz val="10"/>
            <rFont val="Arial"/>
          </rPr>
          <t>Ô chỉ tiêu có định dạng số. Đơn vị tính x 1 (hoặc %)</t>
        </r>
      </text>
    </comment>
    <comment ref="G13" authorId="0" shapeId="0" xr:uid="{38BF562D-CC54-434D-94B1-3663DA03D27F}">
      <text>
        <r>
          <rPr>
            <sz val="10"/>
            <rFont val="Arial"/>
          </rPr>
          <t>Ô chỉ tiêu có định dạng số. Đơn vị tính x 1 (hoặc %)</t>
        </r>
      </text>
    </comment>
    <comment ref="H13" authorId="0" shapeId="0" xr:uid="{9FB8B715-81B1-4909-A717-0F37F69BF222}">
      <text>
        <r>
          <rPr>
            <sz val="10"/>
            <rFont val="Arial"/>
          </rPr>
          <t>Ô chỉ tiêu có định dạng số. Đơn vị tính x 1 (hoặc %)</t>
        </r>
      </text>
    </comment>
    <comment ref="I13" authorId="0" shapeId="0" xr:uid="{447E4BDD-B88C-4602-9280-2EBB5F48076B}">
      <text>
        <r>
          <rPr>
            <sz val="10"/>
            <rFont val="Arial"/>
          </rPr>
          <t>Ô chỉ tiêu có định dạng số. Đơn vị tính x 1 (hoặc %)</t>
        </r>
      </text>
    </comment>
    <comment ref="J13" authorId="0" shapeId="0" xr:uid="{A66CFADB-A278-4D13-A4A7-F5FEB6D686FF}">
      <text>
        <r>
          <rPr>
            <sz val="10"/>
            <rFont val="Arial"/>
          </rPr>
          <t>Ô chỉ tiêu có định dạng số. Đơn vị tính x 1 (hoặc %)</t>
        </r>
      </text>
    </comment>
    <comment ref="K13" authorId="0" shapeId="0" xr:uid="{B7A7D41F-EDDE-485F-94DE-A29295DFD6AB}">
      <text>
        <r>
          <rPr>
            <sz val="10"/>
            <rFont val="Arial"/>
          </rPr>
          <t>Ô chỉ tiêu có định dạng số. Đơn vị tính x 1 (hoặc %)</t>
        </r>
      </text>
    </comment>
    <comment ref="C14" authorId="0" shapeId="0" xr:uid="{74B39D77-FB75-41C0-A5EE-72E0671AB5BA}">
      <text>
        <r>
          <rPr>
            <sz val="10"/>
            <rFont val="Arial"/>
          </rPr>
          <t>Ô chỉ tiêu có định dạng ký tự</t>
        </r>
      </text>
    </comment>
    <comment ref="F14" authorId="0" shapeId="0" xr:uid="{3881251A-58C3-45D4-948B-4B5E9B906E89}">
      <text>
        <r>
          <rPr>
            <sz val="10"/>
            <rFont val="Arial"/>
          </rPr>
          <t>Ô chỉ tiêu có định dạng số. Đơn vị tính x 1 (hoặc %)</t>
        </r>
      </text>
    </comment>
    <comment ref="G14" authorId="0" shapeId="0" xr:uid="{0EA0B08A-B3C4-4034-B0A7-402A8BB6C775}">
      <text>
        <r>
          <rPr>
            <sz val="10"/>
            <rFont val="Arial"/>
          </rPr>
          <t>Ô chỉ tiêu có định dạng số. Đơn vị tính x 1 (hoặc %)</t>
        </r>
      </text>
    </comment>
    <comment ref="H14" authorId="0" shapeId="0" xr:uid="{06F0E5B2-5C31-4F1D-A869-B4E52F25D88C}">
      <text>
        <r>
          <rPr>
            <sz val="10"/>
            <rFont val="Arial"/>
          </rPr>
          <t>Ô chỉ tiêu có định dạng số. Đơn vị tính x 1 (hoặc %)</t>
        </r>
      </text>
    </comment>
    <comment ref="I14" authorId="0" shapeId="0" xr:uid="{6375E3ED-5016-4B57-BF1A-DDEB7F80361C}">
      <text>
        <r>
          <rPr>
            <sz val="10"/>
            <rFont val="Arial"/>
          </rPr>
          <t>Ô chỉ tiêu có định dạng số. Đơn vị tính x 1 (hoặc %)</t>
        </r>
      </text>
    </comment>
    <comment ref="J14" authorId="0" shapeId="0" xr:uid="{F80573ED-198F-4C57-A48B-D420D1E9E673}">
      <text>
        <r>
          <rPr>
            <sz val="10"/>
            <rFont val="Arial"/>
          </rPr>
          <t>Ô chỉ tiêu có định dạng số. Đơn vị tính x 1 (hoặc %)</t>
        </r>
      </text>
    </comment>
    <comment ref="K14" authorId="0" shapeId="0" xr:uid="{55A0A65A-AB23-41C8-8DC7-481EE71A1E21}">
      <text>
        <r>
          <rPr>
            <sz val="10"/>
            <rFont val="Arial"/>
          </rPr>
          <t>Ô chỉ tiêu có định dạng số. Đơn vị tính x 1 (hoặc %)</t>
        </r>
      </text>
    </comment>
    <comment ref="C15" authorId="0" shapeId="0" xr:uid="{8BB2C167-7F87-4242-8873-DE7E2AA0D28C}">
      <text>
        <r>
          <rPr>
            <sz val="10"/>
            <rFont val="Arial"/>
          </rPr>
          <t>Ô chỉ tiêu có định dạng ký tự</t>
        </r>
      </text>
    </comment>
    <comment ref="D15" authorId="0" shapeId="0" xr:uid="{4D54113D-2BD7-486D-8425-3996687C9184}">
      <text>
        <r>
          <rPr>
            <sz val="10"/>
            <rFont val="Arial"/>
          </rPr>
          <t>Ô chỉ tiêu có định dạng số. Đơn vị tính x 1 (hoặc %)</t>
        </r>
      </text>
    </comment>
    <comment ref="E15" authorId="0" shapeId="0" xr:uid="{33F0C8B6-EFF2-4C32-9B6D-D74CDCBBFE70}">
      <text>
        <r>
          <rPr>
            <sz val="10"/>
            <rFont val="Arial"/>
          </rPr>
          <t>Ô chỉ tiêu có định dạng số. Đơn vị tính x 1 (hoặc %)</t>
        </r>
      </text>
    </comment>
    <comment ref="F15" authorId="0" shapeId="0" xr:uid="{9B5AEE90-E38B-46AD-B247-F4CFCA247A07}">
      <text>
        <r>
          <rPr>
            <sz val="10"/>
            <rFont val="Arial"/>
          </rPr>
          <t>Ô chỉ tiêu có định dạng số. Đơn vị tính x 1 (hoặc %)</t>
        </r>
      </text>
    </comment>
    <comment ref="G15" authorId="0" shapeId="0" xr:uid="{7715D953-A7D0-4671-9D17-0C99E94243EF}">
      <text>
        <r>
          <rPr>
            <sz val="10"/>
            <rFont val="Arial"/>
          </rPr>
          <t>Ô chỉ tiêu có định dạng số. Đơn vị tính x 1 (hoặc %)</t>
        </r>
      </text>
    </comment>
    <comment ref="H15" authorId="0" shapeId="0" xr:uid="{26C7FBE4-370E-4EB1-9188-0D2E1262A5DD}">
      <text>
        <r>
          <rPr>
            <sz val="10"/>
            <rFont val="Arial"/>
          </rPr>
          <t>Ô chỉ tiêu có định dạng số. Đơn vị tính x 1 (hoặc %)</t>
        </r>
      </text>
    </comment>
    <comment ref="I15" authorId="0" shapeId="0" xr:uid="{6E4B7649-7953-403B-B90E-4E1244A80FD5}">
      <text>
        <r>
          <rPr>
            <sz val="10"/>
            <rFont val="Arial"/>
          </rPr>
          <t>Ô chỉ tiêu có định dạng số. Đơn vị tính x 1 (hoặc %)</t>
        </r>
      </text>
    </comment>
    <comment ref="J15" authorId="0" shapeId="0" xr:uid="{DCCEA64B-B40C-4670-AEF2-2C1F0632C31C}">
      <text>
        <r>
          <rPr>
            <sz val="10"/>
            <rFont val="Arial"/>
          </rPr>
          <t>Ô chỉ tiêu có định dạng số. Đơn vị tính x 1 (hoặc %)</t>
        </r>
      </text>
    </comment>
    <comment ref="K15" authorId="0" shapeId="0" xr:uid="{905C4121-6F48-4EBD-9855-24DEFD2A66A0}">
      <text>
        <r>
          <rPr>
            <sz val="10"/>
            <rFont val="Arial"/>
          </rPr>
          <t>Ô chỉ tiêu có định dạng số. Đơn vị tính x 1 (hoặc %)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4" authorId="0" shapeId="0" xr:uid="{EF043F14-B04F-4DD6-AC52-EA32F7EF6C0E}">
      <text>
        <r>
          <rPr>
            <sz val="10"/>
            <rFont val="Arial"/>
          </rPr>
          <t>Ô chỉ tiêu có định dạng ký tự</t>
        </r>
      </text>
    </comment>
    <comment ref="D4" authorId="0" shapeId="0" xr:uid="{EC1377A7-7D08-4769-AA64-ABFF901F7031}">
      <text>
        <r>
          <rPr>
            <sz val="10"/>
            <rFont val="Arial"/>
          </rPr>
          <t>Ô chỉ tiêu có định dạng số. Đơn vị tính x 1 (hoặc %)</t>
        </r>
      </text>
    </comment>
    <comment ref="E4" authorId="0" shapeId="0" xr:uid="{230F1D3A-3A46-42D2-A736-212FD3039B4E}">
      <text>
        <r>
          <rPr>
            <sz val="10"/>
            <rFont val="Arial"/>
          </rPr>
          <t>Ô chỉ tiêu có định dạng số. Đơn vị tính x 1 (hoặc %)</t>
        </r>
      </text>
    </comment>
    <comment ref="F4" authorId="0" shapeId="0" xr:uid="{A87ECEA8-23F5-4910-B798-3FDB1B758DFE}">
      <text>
        <r>
          <rPr>
            <sz val="10"/>
            <rFont val="Arial"/>
          </rPr>
          <t>Ô chỉ tiêu có định dạng số. Đơn vị tính x 1 (hoặc %)</t>
        </r>
      </text>
    </comment>
    <comment ref="G4" authorId="0" shapeId="0" xr:uid="{2D352AE8-A3E1-45DB-A79A-5D482A04DF48}">
      <text>
        <r>
          <rPr>
            <sz val="10"/>
            <rFont val="Arial"/>
          </rPr>
          <t>Ô chỉ tiêu có định dạng số. Đơn vị tính x 1 (hoặc %)</t>
        </r>
      </text>
    </comment>
    <comment ref="C5" authorId="0" shapeId="0" xr:uid="{DA94A145-2974-46D4-B4F2-B64E9648FD42}">
      <text>
        <r>
          <rPr>
            <sz val="10"/>
            <rFont val="Arial"/>
          </rPr>
          <t>Ô chỉ tiêu có định dạng ký tự</t>
        </r>
      </text>
    </comment>
    <comment ref="D5" authorId="0" shapeId="0" xr:uid="{BC40DA35-4BA1-49D5-8E21-AA013BAC8369}">
      <text>
        <r>
          <rPr>
            <sz val="10"/>
            <rFont val="Arial"/>
          </rPr>
          <t>Ô chỉ tiêu có định dạng số. Đơn vị tính x 1 (hoặc %)</t>
        </r>
      </text>
    </comment>
    <comment ref="E5" authorId="0" shapeId="0" xr:uid="{002D88A6-22E5-491B-93C0-3EB851861BA6}">
      <text>
        <r>
          <rPr>
            <sz val="10"/>
            <rFont val="Arial"/>
          </rPr>
          <t>Ô chỉ tiêu có định dạng số. Đơn vị tính x 1 (hoặc %)</t>
        </r>
      </text>
    </comment>
    <comment ref="F5" authorId="0" shapeId="0" xr:uid="{9399C4FE-76E5-419B-8FA0-700722005F9A}">
      <text>
        <r>
          <rPr>
            <sz val="10"/>
            <rFont val="Arial"/>
          </rPr>
          <t>Ô chỉ tiêu có định dạng số. Đơn vị tính x 1 (hoặc %)</t>
        </r>
      </text>
    </comment>
    <comment ref="G5" authorId="0" shapeId="0" xr:uid="{9A6F06A2-8CFC-42CB-A684-98E64ACBC242}">
      <text>
        <r>
          <rPr>
            <sz val="10"/>
            <rFont val="Arial"/>
          </rPr>
          <t>Ô chỉ tiêu có định dạng số. Đơn vị tính x 1 (hoặc %)</t>
        </r>
      </text>
    </comment>
    <comment ref="C6" authorId="0" shapeId="0" xr:uid="{98111E25-1708-4725-9C08-B691209DA69B}">
      <text>
        <r>
          <rPr>
            <sz val="10"/>
            <rFont val="Arial"/>
          </rPr>
          <t>Ô chỉ tiêu có định dạng ký tự</t>
        </r>
      </text>
    </comment>
    <comment ref="D6" authorId="0" shapeId="0" xr:uid="{2BA0C1CA-9793-4A0F-B7F7-E1830FF06446}">
      <text>
        <r>
          <rPr>
            <sz val="10"/>
            <rFont val="Arial"/>
          </rPr>
          <t>Ô chỉ tiêu có định dạng số. Đơn vị tính x 1 (hoặc %)</t>
        </r>
      </text>
    </comment>
    <comment ref="E6" authorId="0" shapeId="0" xr:uid="{A0C88180-2093-4D9B-B613-D8B709B55983}">
      <text>
        <r>
          <rPr>
            <sz val="10"/>
            <rFont val="Arial"/>
          </rPr>
          <t>Ô chỉ tiêu có định dạng số. Đơn vị tính x 1 (hoặc %)</t>
        </r>
      </text>
    </comment>
    <comment ref="F6" authorId="0" shapeId="0" xr:uid="{1C14B607-2D5A-4569-9893-1F3164CB74FB}">
      <text>
        <r>
          <rPr>
            <sz val="10"/>
            <rFont val="Arial"/>
          </rPr>
          <t>Ô chỉ tiêu có định dạng số. Đơn vị tính x 1 (hoặc %)</t>
        </r>
      </text>
    </comment>
    <comment ref="G6" authorId="0" shapeId="0" xr:uid="{4062B077-11AC-451C-A91B-F8A1CF50D3B4}">
      <text>
        <r>
          <rPr>
            <sz val="10"/>
            <rFont val="Arial"/>
          </rPr>
          <t>Ô chỉ tiêu có định dạng số. Đơn vị tính x 1 (hoặc %)</t>
        </r>
      </text>
    </comment>
    <comment ref="C7" authorId="0" shapeId="0" xr:uid="{DC2BFFF5-CE9D-4BC1-92E5-990248CCE5F1}">
      <text>
        <r>
          <rPr>
            <sz val="10"/>
            <rFont val="Arial"/>
          </rPr>
          <t>Ô chỉ tiêu có định dạng ký tự</t>
        </r>
      </text>
    </comment>
    <comment ref="D7" authorId="0" shapeId="0" xr:uid="{420E782C-ABD1-4CF2-A7BE-6A7E6972CB5B}">
      <text>
        <r>
          <rPr>
            <sz val="10"/>
            <rFont val="Arial"/>
          </rPr>
          <t>Ô chỉ tiêu có định dạng số. Đơn vị tính x 1 (hoặc %)</t>
        </r>
      </text>
    </comment>
    <comment ref="E7" authorId="0" shapeId="0" xr:uid="{5EA9489D-246D-4B12-B526-38D2CCE4CCE7}">
      <text>
        <r>
          <rPr>
            <sz val="10"/>
            <rFont val="Arial"/>
          </rPr>
          <t>Ô chỉ tiêu có định dạng số. Đơn vị tính x 1 (hoặc %)</t>
        </r>
      </text>
    </comment>
    <comment ref="F7" authorId="0" shapeId="0" xr:uid="{8A81336C-477E-4613-A148-EB404302A60D}">
      <text>
        <r>
          <rPr>
            <sz val="10"/>
            <rFont val="Arial"/>
          </rPr>
          <t>Ô chỉ tiêu có định dạng số. Đơn vị tính x 1 (hoặc %)</t>
        </r>
      </text>
    </comment>
    <comment ref="G7" authorId="0" shapeId="0" xr:uid="{78797A79-1B1A-4437-A10E-3F41B4E37415}">
      <text>
        <r>
          <rPr>
            <sz val="10"/>
            <rFont val="Arial"/>
          </rPr>
          <t>Ô chỉ tiêu có định dạng số. Đơn vị tính x 1 (hoặc %)</t>
        </r>
      </text>
    </comment>
    <comment ref="C8" authorId="0" shapeId="0" xr:uid="{8373A391-7260-48E6-AB7E-2C8525190BCC}">
      <text>
        <r>
          <rPr>
            <sz val="10"/>
            <rFont val="Arial"/>
          </rPr>
          <t>Ô chỉ tiêu có định dạng ký tự</t>
        </r>
      </text>
    </comment>
    <comment ref="D8" authorId="0" shapeId="0" xr:uid="{8C2FBD96-58B2-4BC9-85F5-EC1C480A143C}">
      <text>
        <r>
          <rPr>
            <sz val="10"/>
            <rFont val="Arial"/>
          </rPr>
          <t>Ô chỉ tiêu có định dạng số. Đơn vị tính x 1 (hoặc %)</t>
        </r>
      </text>
    </comment>
    <comment ref="E8" authorId="0" shapeId="0" xr:uid="{887DFC71-07B2-45C8-A8F8-396EF4AEA087}">
      <text>
        <r>
          <rPr>
            <sz val="10"/>
            <rFont val="Arial"/>
          </rPr>
          <t>Ô chỉ tiêu có định dạng số. Đơn vị tính x 1 (hoặc %)</t>
        </r>
      </text>
    </comment>
    <comment ref="F8" authorId="0" shapeId="0" xr:uid="{2D77D2E0-329A-4291-ADBF-E7F0D807D8FA}">
      <text>
        <r>
          <rPr>
            <sz val="10"/>
            <rFont val="Arial"/>
          </rPr>
          <t>Ô chỉ tiêu có định dạng số. Đơn vị tính x 1 (hoặc %)</t>
        </r>
      </text>
    </comment>
    <comment ref="G8" authorId="0" shapeId="0" xr:uid="{08B8D6AB-20DE-4F90-986B-8F3F27576C8D}">
      <text>
        <r>
          <rPr>
            <sz val="10"/>
            <rFont val="Arial"/>
          </rPr>
          <t>Ô chỉ tiêu có định dạng số. Đơn vị tính x 1 (hoặc %)</t>
        </r>
      </text>
    </comment>
    <comment ref="C9" authorId="0" shapeId="0" xr:uid="{1A74C07B-0B94-49D7-8E2F-2D81089C90FE}">
      <text>
        <r>
          <rPr>
            <sz val="10"/>
            <rFont val="Arial"/>
          </rPr>
          <t>Ô chỉ tiêu có định dạng ký tự</t>
        </r>
      </text>
    </comment>
    <comment ref="D9" authorId="0" shapeId="0" xr:uid="{B1C5674A-5778-4404-984E-A269B4BDA4CB}">
      <text>
        <r>
          <rPr>
            <sz val="10"/>
            <rFont val="Arial"/>
          </rPr>
          <t>Ô chỉ tiêu có định dạng số. Đơn vị tính x 1 (hoặc %)</t>
        </r>
      </text>
    </comment>
    <comment ref="E9" authorId="0" shapeId="0" xr:uid="{28722B59-AF7A-4EB0-9892-80781E58A05A}">
      <text>
        <r>
          <rPr>
            <sz val="10"/>
            <rFont val="Arial"/>
          </rPr>
          <t>Ô chỉ tiêu có định dạng số. Đơn vị tính x 1 (hoặc %)</t>
        </r>
      </text>
    </comment>
    <comment ref="F9" authorId="0" shapeId="0" xr:uid="{6AEBB427-590F-48E7-BB29-C1F6497B289F}">
      <text>
        <r>
          <rPr>
            <sz val="10"/>
            <rFont val="Arial"/>
          </rPr>
          <t>Ô chỉ tiêu có định dạng số. Đơn vị tính x 1 (hoặc %)</t>
        </r>
      </text>
    </comment>
    <comment ref="G9" authorId="0" shapeId="0" xr:uid="{6DDC25ED-DEF2-4F68-91F9-204C15401D39}">
      <text>
        <r>
          <rPr>
            <sz val="10"/>
            <rFont val="Arial"/>
          </rPr>
          <t>Ô chỉ tiêu có định dạng số. Đơn vị tính x 1 (hoặc %)</t>
        </r>
      </text>
    </comment>
    <comment ref="C10" authorId="0" shapeId="0" xr:uid="{CD6961C5-0BB3-4BE8-929E-F5718EBB7C5B}">
      <text>
        <r>
          <rPr>
            <sz val="10"/>
            <rFont val="Arial"/>
          </rPr>
          <t>Ô chỉ tiêu có định dạng ký tự</t>
        </r>
      </text>
    </comment>
    <comment ref="D10" authorId="0" shapeId="0" xr:uid="{592EC328-7D9F-47F0-8085-DF1591BE434F}">
      <text>
        <r>
          <rPr>
            <sz val="10"/>
            <rFont val="Arial"/>
          </rPr>
          <t>Ô chỉ tiêu có định dạng số. Đơn vị tính x 1 (hoặc %)</t>
        </r>
      </text>
    </comment>
    <comment ref="E10" authorId="0" shapeId="0" xr:uid="{404AFC21-8415-4385-B739-8BC0556B1BD4}">
      <text>
        <r>
          <rPr>
            <sz val="10"/>
            <rFont val="Arial"/>
          </rPr>
          <t>Ô chỉ tiêu có định dạng số. Đơn vị tính x 1 (hoặc %)</t>
        </r>
      </text>
    </comment>
    <comment ref="F10" authorId="0" shapeId="0" xr:uid="{C19D9F99-0DA0-4377-8DD0-E72D0FF16213}">
      <text>
        <r>
          <rPr>
            <sz val="10"/>
            <rFont val="Arial"/>
          </rPr>
          <t>Ô chỉ tiêu có định dạng số. Đơn vị tính x 1 (hoặc %)</t>
        </r>
      </text>
    </comment>
    <comment ref="G10" authorId="0" shapeId="0" xr:uid="{5573B7BA-FFDE-435C-8824-0F911DC5C946}">
      <text>
        <r>
          <rPr>
            <sz val="10"/>
            <rFont val="Arial"/>
          </rPr>
          <t>Ô chỉ tiêu có định dạng số. Đơn vị tính x 1 (hoặc %)</t>
        </r>
      </text>
    </comment>
    <comment ref="C11" authorId="0" shapeId="0" xr:uid="{96655741-B1BE-477C-821F-0C616F49AE41}">
      <text>
        <r>
          <rPr>
            <sz val="10"/>
            <rFont val="Arial"/>
          </rPr>
          <t>Ô chỉ tiêu có định dạng ký tự</t>
        </r>
      </text>
    </comment>
    <comment ref="D11" authorId="0" shapeId="0" xr:uid="{4AAB3C1A-C0E1-4E26-9F49-89B6B8E5A729}">
      <text>
        <r>
          <rPr>
            <sz val="10"/>
            <rFont val="Arial"/>
          </rPr>
          <t>Ô chỉ tiêu có định dạng số. Đơn vị tính x 1 (hoặc %)</t>
        </r>
      </text>
    </comment>
    <comment ref="E11" authorId="0" shapeId="0" xr:uid="{580C0CA3-93A3-4808-8AD3-9CB7E3D16383}">
      <text>
        <r>
          <rPr>
            <sz val="10"/>
            <rFont val="Arial"/>
          </rPr>
          <t>Ô chỉ tiêu có định dạng số. Đơn vị tính x 1 (hoặc %)</t>
        </r>
      </text>
    </comment>
    <comment ref="F11" authorId="0" shapeId="0" xr:uid="{EBC0C6FA-C82A-46FF-AFF5-18615AFA6390}">
      <text>
        <r>
          <rPr>
            <sz val="10"/>
            <rFont val="Arial"/>
          </rPr>
          <t>Ô chỉ tiêu có định dạng số. Đơn vị tính x 1 (hoặc %)</t>
        </r>
      </text>
    </comment>
    <comment ref="G11" authorId="0" shapeId="0" xr:uid="{6BF118F6-6B5E-4023-A1FA-6CC87A0D5329}">
      <text>
        <r>
          <rPr>
            <sz val="10"/>
            <rFont val="Arial"/>
          </rPr>
          <t>Ô chỉ tiêu có định dạng số. Đơn vị tính x 1 (hoặc %)</t>
        </r>
      </text>
    </comment>
    <comment ref="C12" authorId="0" shapeId="0" xr:uid="{11378013-097F-469D-86B2-E9EC9BC3FAB3}">
      <text>
        <r>
          <rPr>
            <sz val="10"/>
            <rFont val="Arial"/>
          </rPr>
          <t>Ô chỉ tiêu có định dạng ký tự</t>
        </r>
      </text>
    </comment>
    <comment ref="D12" authorId="0" shapeId="0" xr:uid="{3983BEF6-9670-4546-8C6E-0946C40A8DEA}">
      <text>
        <r>
          <rPr>
            <sz val="10"/>
            <rFont val="Arial"/>
          </rPr>
          <t>Ô chỉ tiêu có định dạng số. Đơn vị tính x 1 (hoặc %)</t>
        </r>
      </text>
    </comment>
    <comment ref="E12" authorId="0" shapeId="0" xr:uid="{A9560711-A5EF-4839-B48E-B67BAAE0A37C}">
      <text>
        <r>
          <rPr>
            <sz val="10"/>
            <rFont val="Arial"/>
          </rPr>
          <t>Ô chỉ tiêu có định dạng số. Đơn vị tính x 1 (hoặc %)</t>
        </r>
      </text>
    </comment>
    <comment ref="F12" authorId="0" shapeId="0" xr:uid="{43B73FC7-A8D4-4427-BCFC-8BA5EE664475}">
      <text>
        <r>
          <rPr>
            <sz val="10"/>
            <rFont val="Arial"/>
          </rPr>
          <t>Ô chỉ tiêu có định dạng số. Đơn vị tính x 1 (hoặc %)</t>
        </r>
      </text>
    </comment>
    <comment ref="G12" authorId="0" shapeId="0" xr:uid="{092D1BF7-BB45-4507-8A81-A0B3D6A2D4D1}">
      <text>
        <r>
          <rPr>
            <sz val="10"/>
            <rFont val="Arial"/>
          </rPr>
          <t>Ô chỉ tiêu có định dạng số. Đơn vị tính x 1 (hoặc %)</t>
        </r>
      </text>
    </comment>
    <comment ref="C13" authorId="0" shapeId="0" xr:uid="{A7ED6172-64E9-484D-8A81-CDC8EF4F2938}">
      <text>
        <r>
          <rPr>
            <sz val="10"/>
            <rFont val="Arial"/>
          </rPr>
          <t>Ô chỉ tiêu có định dạng ký tự</t>
        </r>
      </text>
    </comment>
    <comment ref="D13" authorId="0" shapeId="0" xr:uid="{118FD6EF-96EE-46A3-84D9-97AD42679ADA}">
      <text>
        <r>
          <rPr>
            <sz val="10"/>
            <rFont val="Arial"/>
          </rPr>
          <t>Ô chỉ tiêu có định dạng số. Đơn vị tính x 1 (hoặc %)</t>
        </r>
      </text>
    </comment>
    <comment ref="E13" authorId="0" shapeId="0" xr:uid="{199A48B3-392C-44BC-AB97-1A82A82D1102}">
      <text>
        <r>
          <rPr>
            <sz val="10"/>
            <rFont val="Arial"/>
          </rPr>
          <t>Ô chỉ tiêu có định dạng số. Đơn vị tính x 1 (hoặc %)</t>
        </r>
      </text>
    </comment>
    <comment ref="F13" authorId="0" shapeId="0" xr:uid="{FD5F24DD-8529-49C9-B76A-899A36127ABF}">
      <text>
        <r>
          <rPr>
            <sz val="10"/>
            <rFont val="Arial"/>
          </rPr>
          <t>Ô chỉ tiêu có định dạng số. Đơn vị tính x 1 (hoặc %)</t>
        </r>
      </text>
    </comment>
    <comment ref="G13" authorId="0" shapeId="0" xr:uid="{A7385009-9BA5-4973-881F-88F40C7F4A89}">
      <text>
        <r>
          <rPr>
            <sz val="10"/>
            <rFont val="Arial"/>
          </rPr>
          <t>Ô chỉ tiêu có định dạng số. Đơn vị tính x 1 (hoặc %)</t>
        </r>
      </text>
    </comment>
    <comment ref="C14" authorId="0" shapeId="0" xr:uid="{92945FBE-CB5A-4069-B01E-C292D39BF7A6}">
      <text>
        <r>
          <rPr>
            <sz val="10"/>
            <rFont val="Arial"/>
          </rPr>
          <t>Ô chỉ tiêu có định dạng ký tự</t>
        </r>
      </text>
    </comment>
    <comment ref="D14" authorId="0" shapeId="0" xr:uid="{541E6CD7-9F64-4F86-A85D-5597A8BFD848}">
      <text>
        <r>
          <rPr>
            <sz val="10"/>
            <rFont val="Arial"/>
          </rPr>
          <t>Ô chỉ tiêu có định dạng số. Đơn vị tính x 1 (hoặc %)</t>
        </r>
      </text>
    </comment>
    <comment ref="E14" authorId="0" shapeId="0" xr:uid="{87577E84-0796-4735-A317-B2CD7A6F6795}">
      <text>
        <r>
          <rPr>
            <sz val="10"/>
            <rFont val="Arial"/>
          </rPr>
          <t>Ô chỉ tiêu có định dạng số. Đơn vị tính x 1 (hoặc %)</t>
        </r>
      </text>
    </comment>
    <comment ref="F14" authorId="0" shapeId="0" xr:uid="{527E06E4-6A77-4A57-B382-96CFAF65B87A}">
      <text>
        <r>
          <rPr>
            <sz val="10"/>
            <rFont val="Arial"/>
          </rPr>
          <t>Ô chỉ tiêu có định dạng số. Đơn vị tính x 1 (hoặc %)</t>
        </r>
      </text>
    </comment>
    <comment ref="G14" authorId="0" shapeId="0" xr:uid="{0A47650E-E41B-41C7-8E26-1D97BA24259E}">
      <text>
        <r>
          <rPr>
            <sz val="10"/>
            <rFont val="Arial"/>
          </rPr>
          <t>Ô chỉ tiêu có định dạng số. Đơn vị tính x 1 (hoặc %)</t>
        </r>
      </text>
    </comment>
    <comment ref="C15" authorId="0" shapeId="0" xr:uid="{581D9D41-D7DD-4792-8F39-90C8EFD5D36A}">
      <text>
        <r>
          <rPr>
            <sz val="10"/>
            <rFont val="Arial"/>
          </rPr>
          <t>Ô chỉ tiêu có định dạng ký tự</t>
        </r>
      </text>
    </comment>
    <comment ref="D15" authorId="0" shapeId="0" xr:uid="{446D660B-A2D5-436D-8FD3-F074F84449E9}">
      <text>
        <r>
          <rPr>
            <sz val="10"/>
            <rFont val="Arial"/>
          </rPr>
          <t>Ô chỉ tiêu có định dạng số. Đơn vị tính x 1 (hoặc %)</t>
        </r>
      </text>
    </comment>
    <comment ref="E15" authorId="0" shapeId="0" xr:uid="{D21EA072-EA70-4831-A842-59FAF60FB4D4}">
      <text>
        <r>
          <rPr>
            <sz val="10"/>
            <rFont val="Arial"/>
          </rPr>
          <t>Ô chỉ tiêu có định dạng số. Đơn vị tính x 1 (hoặc %)</t>
        </r>
      </text>
    </comment>
    <comment ref="F15" authorId="0" shapeId="0" xr:uid="{C7170BEF-635D-4A90-A849-BEF93B9A6914}">
      <text>
        <r>
          <rPr>
            <sz val="10"/>
            <rFont val="Arial"/>
          </rPr>
          <t>Ô chỉ tiêu có định dạng số. Đơn vị tính x 1 (hoặc %)</t>
        </r>
      </text>
    </comment>
    <comment ref="G15" authorId="0" shapeId="0" xr:uid="{D2184C96-B2DD-4214-AFA9-46315F5D5F8A}">
      <text>
        <r>
          <rPr>
            <sz val="10"/>
            <rFont val="Arial"/>
          </rPr>
          <t>Ô chỉ tiêu có định dạng số. Đơn vị tính x 1 (hoặc %)</t>
        </r>
      </text>
    </comment>
    <comment ref="C16" authorId="0" shapeId="0" xr:uid="{9498C293-6603-4752-BBFE-BF9D9B2F4BD9}">
      <text>
        <r>
          <rPr>
            <sz val="10"/>
            <rFont val="Arial"/>
          </rPr>
          <t>Ô chỉ tiêu có định dạng ký tự</t>
        </r>
      </text>
    </comment>
    <comment ref="D16" authorId="0" shapeId="0" xr:uid="{1E038AEE-1C2B-4CD6-9AE6-0B37DBDC5B89}">
      <text>
        <r>
          <rPr>
            <sz val="10"/>
            <rFont val="Arial"/>
          </rPr>
          <t>Ô chỉ tiêu có định dạng số. Đơn vị tính x 1 (hoặc %)</t>
        </r>
      </text>
    </comment>
    <comment ref="E16" authorId="0" shapeId="0" xr:uid="{4D2493B0-B150-46A6-81C7-E791CFB587CE}">
      <text>
        <r>
          <rPr>
            <sz val="10"/>
            <rFont val="Arial"/>
          </rPr>
          <t>Ô chỉ tiêu có định dạng số. Đơn vị tính x 1 (hoặc %)</t>
        </r>
      </text>
    </comment>
    <comment ref="F16" authorId="0" shapeId="0" xr:uid="{B36223AF-51FB-4930-83B4-E44475F0812D}">
      <text>
        <r>
          <rPr>
            <sz val="10"/>
            <rFont val="Arial"/>
          </rPr>
          <t>Ô chỉ tiêu có định dạng số. Đơn vị tính x 1 (hoặc %)</t>
        </r>
      </text>
    </comment>
    <comment ref="G16" authorId="0" shapeId="0" xr:uid="{E697B963-54C6-482B-96D8-562B8108B667}">
      <text>
        <r>
          <rPr>
            <sz val="10"/>
            <rFont val="Arial"/>
          </rPr>
          <t>Ô chỉ tiêu có định dạng số. Đơn vị tính x 1 (hoặc %)</t>
        </r>
      </text>
    </comment>
    <comment ref="C17" authorId="0" shapeId="0" xr:uid="{A29C09DC-D2CB-4E81-BE42-8F07AA309B57}">
      <text>
        <r>
          <rPr>
            <sz val="10"/>
            <rFont val="Arial"/>
          </rPr>
          <t>Ô chỉ tiêu có định dạng ký tự</t>
        </r>
      </text>
    </comment>
    <comment ref="D17" authorId="0" shapeId="0" xr:uid="{5F4CF512-93C7-4EF1-A11B-E4A0A8C78657}">
      <text>
        <r>
          <rPr>
            <sz val="10"/>
            <rFont val="Arial"/>
          </rPr>
          <t>Ô chỉ tiêu có định dạng số. Đơn vị tính x 1 (hoặc %)</t>
        </r>
      </text>
    </comment>
    <comment ref="E17" authorId="0" shapeId="0" xr:uid="{19563FB0-14D7-4BD9-AF45-9A438FB869DE}">
      <text>
        <r>
          <rPr>
            <sz val="10"/>
            <rFont val="Arial"/>
          </rPr>
          <t>Ô chỉ tiêu có định dạng số. Đơn vị tính x 1 (hoặc %)</t>
        </r>
      </text>
    </comment>
    <comment ref="F17" authorId="0" shapeId="0" xr:uid="{F3C29767-0DB6-49CA-B7A0-62A0A31B14F2}">
      <text>
        <r>
          <rPr>
            <sz val="10"/>
            <rFont val="Arial"/>
          </rPr>
          <t>Ô chỉ tiêu có định dạng số. Đơn vị tính x 1 (hoặc %)</t>
        </r>
      </text>
    </comment>
    <comment ref="G17" authorId="0" shapeId="0" xr:uid="{111E66DD-535B-4009-BF40-F607A4B4B545}">
      <text>
        <r>
          <rPr>
            <sz val="10"/>
            <rFont val="Arial"/>
          </rPr>
          <t>Ô chỉ tiêu có định dạng số. Đơn vị tính x 1 (hoặc %)</t>
        </r>
      </text>
    </comment>
    <comment ref="C18" authorId="0" shapeId="0" xr:uid="{7A047376-218B-4852-B75B-715C03D23842}">
      <text>
        <r>
          <rPr>
            <sz val="10"/>
            <rFont val="Arial"/>
          </rPr>
          <t>Ô chỉ tiêu có định dạng ký tự</t>
        </r>
      </text>
    </comment>
    <comment ref="D18" authorId="0" shapeId="0" xr:uid="{B8F57EC1-984D-4E2F-AA79-00BB047E27C5}">
      <text>
        <r>
          <rPr>
            <sz val="10"/>
            <rFont val="Arial"/>
          </rPr>
          <t>Ô chỉ tiêu có định dạng số. Đơn vị tính x 1 (hoặc %)</t>
        </r>
      </text>
    </comment>
    <comment ref="E18" authorId="0" shapeId="0" xr:uid="{B746B3F9-3CDD-4E88-9CE2-0A517E1A3514}">
      <text>
        <r>
          <rPr>
            <sz val="10"/>
            <rFont val="Arial"/>
          </rPr>
          <t>Ô chỉ tiêu có định dạng số. Đơn vị tính x 1 (hoặc %)</t>
        </r>
      </text>
    </comment>
    <comment ref="F18" authorId="0" shapeId="0" xr:uid="{6F4F85EF-7DC7-4DCD-BF39-0261921926AD}">
      <text>
        <r>
          <rPr>
            <sz val="10"/>
            <rFont val="Arial"/>
          </rPr>
          <t>Ô chỉ tiêu có định dạng số. Đơn vị tính x 1 (hoặc %)</t>
        </r>
      </text>
    </comment>
    <comment ref="G18" authorId="0" shapeId="0" xr:uid="{376D502B-DA9D-4282-955C-0BCE428F178A}">
      <text>
        <r>
          <rPr>
            <sz val="10"/>
            <rFont val="Arial"/>
          </rPr>
          <t>Ô chỉ tiêu có định dạng số. Đơn vị tính x 1 (hoặc %)</t>
        </r>
      </text>
    </comment>
    <comment ref="C19" authorId="0" shapeId="0" xr:uid="{987F1CB0-30F2-4EFC-837D-2230C961F34A}">
      <text>
        <r>
          <rPr>
            <sz val="10"/>
            <rFont val="Arial"/>
          </rPr>
          <t>Ô chỉ tiêu có định dạng ký tự</t>
        </r>
      </text>
    </comment>
    <comment ref="D19" authorId="0" shapeId="0" xr:uid="{A06DF9EE-EE53-41D8-BAEF-EC5E6CA9CAA5}">
      <text>
        <r>
          <rPr>
            <sz val="10"/>
            <rFont val="Arial"/>
          </rPr>
          <t>Ô chỉ tiêu có định dạng số. Đơn vị tính x 1 (hoặc %)</t>
        </r>
      </text>
    </comment>
    <comment ref="E19" authorId="0" shapeId="0" xr:uid="{93D393D8-5BAB-4E8E-9434-BCB561078736}">
      <text>
        <r>
          <rPr>
            <sz val="10"/>
            <rFont val="Arial"/>
          </rPr>
          <t>Ô chỉ tiêu có định dạng số. Đơn vị tính x 1 (hoặc %)</t>
        </r>
      </text>
    </comment>
    <comment ref="F19" authorId="0" shapeId="0" xr:uid="{D0ABD506-DF06-49DD-9F8C-0AC12D1BBCC3}">
      <text>
        <r>
          <rPr>
            <sz val="10"/>
            <rFont val="Arial"/>
          </rPr>
          <t>Ô chỉ tiêu có định dạng số. Đơn vị tính x 1 (hoặc %)</t>
        </r>
      </text>
    </comment>
    <comment ref="G19" authorId="0" shapeId="0" xr:uid="{C3F73544-B814-42C2-BEB4-6FAB99CE4A41}">
      <text>
        <r>
          <rPr>
            <sz val="10"/>
            <rFont val="Arial"/>
          </rPr>
          <t>Ô chỉ tiêu có định dạng số. Đơn vị tính x 1 (hoặc %)</t>
        </r>
      </text>
    </comment>
    <comment ref="C20" authorId="0" shapeId="0" xr:uid="{A60544EB-B439-4FF6-8EA8-6C9157BBD92C}">
      <text>
        <r>
          <rPr>
            <sz val="10"/>
            <rFont val="Arial"/>
          </rPr>
          <t>Ô chỉ tiêu có định dạng ký tự</t>
        </r>
      </text>
    </comment>
    <comment ref="D20" authorId="0" shapeId="0" xr:uid="{EEED5BD3-E9EA-41FA-AF2F-9873FEE805BD}">
      <text>
        <r>
          <rPr>
            <sz val="10"/>
            <rFont val="Arial"/>
          </rPr>
          <t>Ô chỉ tiêu có định dạng số. Đơn vị tính x 1 (hoặc %)</t>
        </r>
      </text>
    </comment>
    <comment ref="E20" authorId="0" shapeId="0" xr:uid="{367257E1-8ABD-406D-B160-AAEDC2591CCD}">
      <text>
        <r>
          <rPr>
            <sz val="10"/>
            <rFont val="Arial"/>
          </rPr>
          <t>Ô chỉ tiêu có định dạng số. Đơn vị tính x 1 (hoặc %)</t>
        </r>
      </text>
    </comment>
    <comment ref="F20" authorId="0" shapeId="0" xr:uid="{9A4641A6-E6B0-4273-8194-D9DDA93681D6}">
      <text>
        <r>
          <rPr>
            <sz val="10"/>
            <rFont val="Arial"/>
          </rPr>
          <t>Ô chỉ tiêu có định dạng số. Đơn vị tính x 1 (hoặc %)</t>
        </r>
      </text>
    </comment>
    <comment ref="G20" authorId="0" shapeId="0" xr:uid="{B26BBE22-BC41-4BFC-857F-4B410FC26A76}">
      <text>
        <r>
          <rPr>
            <sz val="10"/>
            <rFont val="Arial"/>
          </rPr>
          <t>Ô chỉ tiêu có định dạng số. Đơn vị tính x 1 (hoặc %)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3" authorId="0" shapeId="0" xr:uid="{52C5283A-8BB8-4E7E-8790-7ABA622172F9}">
      <text>
        <r>
          <rPr>
            <sz val="10"/>
            <rFont val="Arial"/>
          </rPr>
          <t>Ô chỉ tiêu có định dạng ký tự</t>
        </r>
      </text>
    </comment>
    <comment ref="D3" authorId="0" shapeId="0" xr:uid="{76A47F05-95AB-499E-9C1B-D199FAE6BD58}">
      <text>
        <r>
          <rPr>
            <sz val="10"/>
            <rFont val="Arial"/>
          </rPr>
          <t>Ô chỉ tiêu có định dạng số. Đơn vị tính x 1 (hoặc %)</t>
        </r>
      </text>
    </comment>
    <comment ref="E3" authorId="0" shapeId="0" xr:uid="{096F8E8A-C960-485C-B64F-A20D1D0C9823}">
      <text>
        <r>
          <rPr>
            <sz val="10"/>
            <rFont val="Arial"/>
          </rPr>
          <t>Ô chỉ tiêu có định dạng số. Đơn vị tính x 1 (hoặc %)</t>
        </r>
      </text>
    </comment>
    <comment ref="C4" authorId="0" shapeId="0" xr:uid="{6F7F6AFF-CA0D-4479-8046-A51017A09CB6}">
      <text>
        <r>
          <rPr>
            <sz val="10"/>
            <rFont val="Arial"/>
          </rPr>
          <t>Ô chỉ tiêu có định dạng ký tự</t>
        </r>
      </text>
    </comment>
    <comment ref="D4" authorId="0" shapeId="0" xr:uid="{AD2D639A-A869-428B-ABAC-3D2101559BD6}">
      <text>
        <r>
          <rPr>
            <sz val="10"/>
            <rFont val="Arial"/>
          </rPr>
          <t>Ô chỉ tiêu có định dạng số. Đơn vị tính x 1 (hoặc %)</t>
        </r>
      </text>
    </comment>
    <comment ref="E4" authorId="0" shapeId="0" xr:uid="{2610D74A-5BC6-4226-A457-AB0FB54E736C}">
      <text>
        <r>
          <rPr>
            <sz val="10"/>
            <rFont val="Arial"/>
          </rPr>
          <t>Ô chỉ tiêu có định dạng số. Đơn vị tính x 1 (hoặc %)</t>
        </r>
      </text>
    </comment>
    <comment ref="C5" authorId="0" shapeId="0" xr:uid="{4CEF8412-DE25-4BC4-AB79-A6A97DB41461}">
      <text>
        <r>
          <rPr>
            <sz val="10"/>
            <rFont val="Arial"/>
          </rPr>
          <t>Ô chỉ tiêu có định dạng ký tự</t>
        </r>
      </text>
    </comment>
    <comment ref="D5" authorId="0" shapeId="0" xr:uid="{47747B44-DB95-40F3-83EC-81E251862017}">
      <text>
        <r>
          <rPr>
            <sz val="10"/>
            <rFont val="Arial"/>
          </rPr>
          <t>Ô chỉ tiêu có định dạng số. Đơn vị tính x 1 (hoặc %)</t>
        </r>
      </text>
    </comment>
    <comment ref="E5" authorId="0" shapeId="0" xr:uid="{8845D3B5-4D30-4346-A740-37E2485F46CA}">
      <text>
        <r>
          <rPr>
            <sz val="10"/>
            <rFont val="Arial"/>
          </rPr>
          <t>Ô chỉ tiêu có định dạng số. Đơn vị tính x 1 (hoặc %)</t>
        </r>
      </text>
    </comment>
    <comment ref="C6" authorId="0" shapeId="0" xr:uid="{E3F2F660-12D2-4D82-A212-C972F8072882}">
      <text>
        <r>
          <rPr>
            <sz val="10"/>
            <rFont val="Arial"/>
          </rPr>
          <t>Ô chỉ tiêu có định dạng ký tự</t>
        </r>
      </text>
    </comment>
    <comment ref="D6" authorId="0" shapeId="0" xr:uid="{D3E2FA6D-90F9-47E4-B22D-1D82DD1E9BEB}">
      <text>
        <r>
          <rPr>
            <sz val="10"/>
            <rFont val="Arial"/>
          </rPr>
          <t>Ô chỉ tiêu có định dạng số. Đơn vị tính x 1 (hoặc %)</t>
        </r>
      </text>
    </comment>
    <comment ref="E6" authorId="0" shapeId="0" xr:uid="{1C20B49E-BBE2-45DD-AE87-ECBCF0FE9D6B}">
      <text>
        <r>
          <rPr>
            <sz val="10"/>
            <rFont val="Arial"/>
          </rPr>
          <t>Ô chỉ tiêu có định dạng số. Đơn vị tính x 1 (hoặc %)</t>
        </r>
      </text>
    </comment>
    <comment ref="C7" authorId="0" shapeId="0" xr:uid="{95A673BE-B9F6-49FB-AD5E-221EFEDD4685}">
      <text>
        <r>
          <rPr>
            <sz val="10"/>
            <rFont val="Arial"/>
          </rPr>
          <t>Ô chỉ tiêu có định dạng ký tự</t>
        </r>
      </text>
    </comment>
    <comment ref="D7" authorId="0" shapeId="0" xr:uid="{AD174842-3B8E-4609-A634-6FEFFC33A889}">
      <text>
        <r>
          <rPr>
            <sz val="10"/>
            <rFont val="Arial"/>
          </rPr>
          <t>Ô chỉ tiêu có định dạng số. Đơn vị tính x 1 (hoặc %)</t>
        </r>
      </text>
    </comment>
    <comment ref="E7" authorId="0" shapeId="0" xr:uid="{9A0D6E0D-BD07-49CD-9380-A2BFD9499262}">
      <text>
        <r>
          <rPr>
            <sz val="10"/>
            <rFont val="Arial"/>
          </rPr>
          <t>Ô chỉ tiêu có định dạng số. Đơn vị tính x 1 (hoặc %)</t>
        </r>
      </text>
    </comment>
    <comment ref="C8" authorId="0" shapeId="0" xr:uid="{EDFF38AE-5F85-439A-AB21-4A88A0E5ABD6}">
      <text>
        <r>
          <rPr>
            <sz val="10"/>
            <rFont val="Arial"/>
          </rPr>
          <t>Ô chỉ tiêu có định dạng ký tự</t>
        </r>
      </text>
    </comment>
    <comment ref="D8" authorId="0" shapeId="0" xr:uid="{B5848070-E9AF-49FA-8D4D-87DCB69E850C}">
      <text>
        <r>
          <rPr>
            <sz val="10"/>
            <rFont val="Arial"/>
          </rPr>
          <t>Ô chỉ tiêu có định dạng số. Đơn vị tính x 1 (hoặc %)</t>
        </r>
      </text>
    </comment>
    <comment ref="E8" authorId="0" shapeId="0" xr:uid="{D34E7B6B-B87A-4BF5-875C-9B06F94B8804}">
      <text>
        <r>
          <rPr>
            <sz val="10"/>
            <rFont val="Arial"/>
          </rPr>
          <t>Ô chỉ tiêu có định dạng số. Đơn vị tính x 1 (hoặc %)</t>
        </r>
      </text>
    </comment>
    <comment ref="C9" authorId="0" shapeId="0" xr:uid="{FCE8CB65-3892-45F5-A739-E15441130BF2}">
      <text>
        <r>
          <rPr>
            <sz val="10"/>
            <rFont val="Arial"/>
          </rPr>
          <t>Ô chỉ tiêu có định dạng ký tự</t>
        </r>
      </text>
    </comment>
    <comment ref="D9" authorId="0" shapeId="0" xr:uid="{74AA8720-8511-4529-B563-50A9B0D80809}">
      <text>
        <r>
          <rPr>
            <sz val="10"/>
            <rFont val="Arial"/>
          </rPr>
          <t>Ô chỉ tiêu có định dạng số. Đơn vị tính x 1 (hoặc %)</t>
        </r>
      </text>
    </comment>
    <comment ref="E9" authorId="0" shapeId="0" xr:uid="{9EEBC96C-2463-4E72-95C6-C401853B7C67}">
      <text>
        <r>
          <rPr>
            <sz val="10"/>
            <rFont val="Arial"/>
          </rPr>
          <t>Ô chỉ tiêu có định dạng số. Đơn vị tính x 1 (hoặc %)</t>
        </r>
      </text>
    </comment>
    <comment ref="C10" authorId="0" shapeId="0" xr:uid="{1B844323-2B97-4CAA-88DE-3CCBDB9378E7}">
      <text>
        <r>
          <rPr>
            <sz val="10"/>
            <rFont val="Arial"/>
          </rPr>
          <t>Ô chỉ tiêu có định dạng ký tự</t>
        </r>
      </text>
    </comment>
    <comment ref="D10" authorId="0" shapeId="0" xr:uid="{D39CE87E-1FC3-4B30-BF44-A1C2663F305B}">
      <text>
        <r>
          <rPr>
            <sz val="10"/>
            <rFont val="Arial"/>
          </rPr>
          <t>Ô chỉ tiêu có định dạng số. Đơn vị tính x 1 (hoặc %)</t>
        </r>
      </text>
    </comment>
    <comment ref="E10" authorId="0" shapeId="0" xr:uid="{45F5E939-0392-46C5-A53A-87621BD7F621}">
      <text>
        <r>
          <rPr>
            <sz val="10"/>
            <rFont val="Arial"/>
          </rPr>
          <t>Ô chỉ tiêu có định dạng số. Đơn vị tính x 1 (hoặc %)</t>
        </r>
      </text>
    </comment>
    <comment ref="C11" authorId="0" shapeId="0" xr:uid="{912DA90B-4E89-4E4D-B259-48888D49C7E3}">
      <text>
        <r>
          <rPr>
            <sz val="10"/>
            <rFont val="Arial"/>
          </rPr>
          <t>Ô chỉ tiêu có định dạng ký tự</t>
        </r>
      </text>
    </comment>
    <comment ref="D11" authorId="0" shapeId="0" xr:uid="{73D8C1E2-FAB0-4D1B-A95A-23ED5730C645}">
      <text>
        <r>
          <rPr>
            <sz val="10"/>
            <rFont val="Arial"/>
          </rPr>
          <t>Ô chỉ tiêu có định dạng số. Đơn vị tính x 1 (hoặc %)</t>
        </r>
      </text>
    </comment>
    <comment ref="E11" authorId="0" shapeId="0" xr:uid="{167C934F-A4B5-45D2-8EE9-F08E0F78F79F}">
      <text>
        <r>
          <rPr>
            <sz val="10"/>
            <rFont val="Arial"/>
          </rPr>
          <t>Ô chỉ tiêu có định dạng số. Đơn vị tính x 1 (hoặc %)</t>
        </r>
      </text>
    </comment>
    <comment ref="C12" authorId="0" shapeId="0" xr:uid="{373CE96E-4614-436D-8F67-2F8AE583BE6B}">
      <text>
        <r>
          <rPr>
            <sz val="10"/>
            <rFont val="Arial"/>
          </rPr>
          <t>Ô chỉ tiêu có định dạng ký tự</t>
        </r>
      </text>
    </comment>
    <comment ref="D12" authorId="0" shapeId="0" xr:uid="{875B298C-DE61-404B-9086-1AB7E0E74416}">
      <text>
        <r>
          <rPr>
            <sz val="10"/>
            <rFont val="Arial"/>
          </rPr>
          <t>Ô chỉ tiêu có định dạng số. Đơn vị tính x 1 (hoặc %)</t>
        </r>
      </text>
    </comment>
    <comment ref="E12" authorId="0" shapeId="0" xr:uid="{159FD9EE-3989-4178-957D-DF612228E735}">
      <text>
        <r>
          <rPr>
            <sz val="10"/>
            <rFont val="Arial"/>
          </rPr>
          <t>Ô chỉ tiêu có định dạng số. Đơn vị tính x 1 (hoặc %)</t>
        </r>
      </text>
    </comment>
    <comment ref="C13" authorId="0" shapeId="0" xr:uid="{48A6D129-4140-4B3C-8814-C8AA886D0131}">
      <text>
        <r>
          <rPr>
            <sz val="10"/>
            <rFont val="Arial"/>
          </rPr>
          <t>Ô chỉ tiêu có định dạng ký tự</t>
        </r>
      </text>
    </comment>
    <comment ref="D13" authorId="0" shapeId="0" xr:uid="{B73B06AD-5810-4049-BC78-D3C42CECAAA0}">
      <text>
        <r>
          <rPr>
            <sz val="10"/>
            <rFont val="Arial"/>
          </rPr>
          <t>Ô chỉ tiêu có định dạng số. Đơn vị tính x 1 (hoặc %)</t>
        </r>
      </text>
    </comment>
    <comment ref="E13" authorId="0" shapeId="0" xr:uid="{973203D9-F23E-4672-89F0-F3D71E5049A0}">
      <text>
        <r>
          <rPr>
            <sz val="10"/>
            <rFont val="Arial"/>
          </rPr>
          <t>Ô chỉ tiêu có định dạng số. Đơn vị tính x 1 (hoặc %)</t>
        </r>
      </text>
    </comment>
    <comment ref="C14" authorId="0" shapeId="0" xr:uid="{FE547030-99C1-4CDB-8B0F-E2948D1D4111}">
      <text>
        <r>
          <rPr>
            <sz val="10"/>
            <rFont val="Arial"/>
          </rPr>
          <t>Ô chỉ tiêu có định dạng ký tự</t>
        </r>
      </text>
    </comment>
    <comment ref="D14" authorId="0" shapeId="0" xr:uid="{8F814A4B-77DB-4B76-B881-A27EB67486A9}">
      <text>
        <r>
          <rPr>
            <sz val="10"/>
            <rFont val="Arial"/>
          </rPr>
          <t>Ô chỉ tiêu có định dạng số. Đơn vị tính x 1 (hoặc %)</t>
        </r>
      </text>
    </comment>
    <comment ref="E14" authorId="0" shapeId="0" xr:uid="{3E3D6D3D-3129-4EE6-8A2F-174C16937DF4}">
      <text>
        <r>
          <rPr>
            <sz val="10"/>
            <rFont val="Arial"/>
          </rPr>
          <t>Ô chỉ tiêu có định dạng số. Đơn vị tính x 1 (hoặc %)</t>
        </r>
      </text>
    </comment>
    <comment ref="C15" authorId="0" shapeId="0" xr:uid="{98EAE33F-7FD6-4A81-86F3-5ECEEF9B6D5C}">
      <text>
        <r>
          <rPr>
            <sz val="10"/>
            <rFont val="Arial"/>
          </rPr>
          <t>Ô chỉ tiêu có định dạng ký tự</t>
        </r>
      </text>
    </comment>
    <comment ref="D15" authorId="0" shapeId="0" xr:uid="{47F10CDF-83F3-49EB-B286-DB86821DC1B3}">
      <text>
        <r>
          <rPr>
            <sz val="10"/>
            <rFont val="Arial"/>
          </rPr>
          <t>Ô chỉ tiêu có định dạng số. Đơn vị tính x 1 (hoặc %)</t>
        </r>
      </text>
    </comment>
    <comment ref="E15" authorId="0" shapeId="0" xr:uid="{C9AFC3E6-82FB-42A8-91F3-F8C7845B1FC1}">
      <text>
        <r>
          <rPr>
            <sz val="10"/>
            <rFont val="Arial"/>
          </rPr>
          <t>Ô chỉ tiêu có định dạng số. Đơn vị tính x 1 (hoặc %)</t>
        </r>
      </text>
    </comment>
    <comment ref="C16" authorId="0" shapeId="0" xr:uid="{C0AC39B6-750C-4955-B996-C8C33FA65294}">
      <text>
        <r>
          <rPr>
            <sz val="10"/>
            <rFont val="Arial"/>
          </rPr>
          <t>Ô chỉ tiêu có định dạng ký tự</t>
        </r>
      </text>
    </comment>
    <comment ref="D16" authorId="0" shapeId="0" xr:uid="{DAEF0595-B645-45AE-AD89-7A5FC38AE34C}">
      <text>
        <r>
          <rPr>
            <sz val="10"/>
            <rFont val="Arial"/>
          </rPr>
          <t>Ô chỉ tiêu có định dạng số. Đơn vị tính x 1 (hoặc %)</t>
        </r>
      </text>
    </comment>
    <comment ref="E16" authorId="0" shapeId="0" xr:uid="{AA340747-05A0-4720-AD1D-CED1689754DA}">
      <text>
        <r>
          <rPr>
            <sz val="10"/>
            <rFont val="Arial"/>
          </rPr>
          <t>Ô chỉ tiêu có định dạng số. Đơn vị tính x 1 (hoặc %)</t>
        </r>
      </text>
    </comment>
    <comment ref="C17" authorId="0" shapeId="0" xr:uid="{203D6209-8B8E-4FD7-94E9-89387882A91E}">
      <text>
        <r>
          <rPr>
            <sz val="10"/>
            <rFont val="Arial"/>
          </rPr>
          <t>Ô chỉ tiêu có định dạng ký tự</t>
        </r>
      </text>
    </comment>
    <comment ref="D17" authorId="0" shapeId="0" xr:uid="{9F1170E1-10F4-440F-ABB7-8745FB0E3FF2}">
      <text>
        <r>
          <rPr>
            <sz val="10"/>
            <rFont val="Arial"/>
          </rPr>
          <t>Ô chỉ tiêu có định dạng số. Đơn vị tính x 1 (hoặc %)</t>
        </r>
      </text>
    </comment>
    <comment ref="E17" authorId="0" shapeId="0" xr:uid="{AF23FED9-738D-446F-B983-9A90666A9729}">
      <text>
        <r>
          <rPr>
            <sz val="10"/>
            <rFont val="Arial"/>
          </rPr>
          <t>Ô chỉ tiêu có định dạng số. Đơn vị tính x 1 (hoặc %)</t>
        </r>
      </text>
    </comment>
    <comment ref="C18" authorId="0" shapeId="0" xr:uid="{BDCFFBB1-0BF3-41B8-BABF-789A99BFBFA9}">
      <text>
        <r>
          <rPr>
            <sz val="10"/>
            <rFont val="Arial"/>
          </rPr>
          <t>Ô chỉ tiêu có định dạng ký tự</t>
        </r>
      </text>
    </comment>
    <comment ref="D18" authorId="0" shapeId="0" xr:uid="{5DB96941-756F-409D-83E2-F179BA554398}">
      <text>
        <r>
          <rPr>
            <sz val="10"/>
            <rFont val="Arial"/>
          </rPr>
          <t>Ô chỉ tiêu có định dạng số. Đơn vị tính x 1 (hoặc %)</t>
        </r>
      </text>
    </comment>
    <comment ref="E18" authorId="0" shapeId="0" xr:uid="{56B750AB-8494-430E-9DD3-0C690CD462DC}">
      <text>
        <r>
          <rPr>
            <sz val="10"/>
            <rFont val="Arial"/>
          </rPr>
          <t>Ô chỉ tiêu có định dạng số. Đơn vị tính x 1 (hoặc %)</t>
        </r>
      </text>
    </comment>
    <comment ref="C19" authorId="0" shapeId="0" xr:uid="{1DBFF201-448A-450B-BE8C-B3A97E816722}">
      <text>
        <r>
          <rPr>
            <sz val="10"/>
            <rFont val="Arial"/>
          </rPr>
          <t>Ô chỉ tiêu có định dạng ký tự</t>
        </r>
      </text>
    </comment>
    <comment ref="D19" authorId="0" shapeId="0" xr:uid="{8FEEC6D6-57E9-46EA-A604-69D6A3B18632}">
      <text>
        <r>
          <rPr>
            <sz val="10"/>
            <rFont val="Arial"/>
          </rPr>
          <t>Ô chỉ tiêu có định dạng số. Đơn vị tính x 1 (hoặc %)</t>
        </r>
      </text>
    </comment>
    <comment ref="E19" authorId="0" shapeId="0" xr:uid="{B9C7E26C-2C1C-42F1-B1E6-55605AEED224}">
      <text>
        <r>
          <rPr>
            <sz val="10"/>
            <rFont val="Arial"/>
          </rPr>
          <t>Ô chỉ tiêu có định dạng số. Đơn vị tính x 1 (hoặc %)</t>
        </r>
      </text>
    </comment>
    <comment ref="C20" authorId="0" shapeId="0" xr:uid="{64E0C0F9-6F9A-462C-B33C-AE555B5E5498}">
      <text>
        <r>
          <rPr>
            <sz val="10"/>
            <rFont val="Arial"/>
          </rPr>
          <t>Ô chỉ tiêu có định dạng ký tự</t>
        </r>
      </text>
    </comment>
    <comment ref="D20" authorId="0" shapeId="0" xr:uid="{414846E4-AF8F-49F8-9E8B-1FE6DE5E703E}">
      <text>
        <r>
          <rPr>
            <sz val="10"/>
            <rFont val="Arial"/>
          </rPr>
          <t>Ô chỉ tiêu có định dạng số. Đơn vị tính x 1 (hoặc %)</t>
        </r>
      </text>
    </comment>
    <comment ref="E20" authorId="0" shapeId="0" xr:uid="{46314B10-90F5-42A8-89E8-BF1B77ADBDB6}">
      <text>
        <r>
          <rPr>
            <sz val="10"/>
            <rFont val="Arial"/>
          </rPr>
          <t>Ô chỉ tiêu có định dạng số. Đơn vị tính x 1 (hoặc %)</t>
        </r>
      </text>
    </comment>
    <comment ref="C21" authorId="0" shapeId="0" xr:uid="{78CD0917-A064-4367-89F9-19BC14EEB7E4}">
      <text>
        <r>
          <rPr>
            <sz val="10"/>
            <rFont val="Arial"/>
          </rPr>
          <t>Ô chỉ tiêu có định dạng ký tự</t>
        </r>
      </text>
    </comment>
    <comment ref="D21" authorId="0" shapeId="0" xr:uid="{3C520344-05FB-4FF4-8CBD-513B29DB3D97}">
      <text>
        <r>
          <rPr>
            <sz val="10"/>
            <rFont val="Arial"/>
          </rPr>
          <t>Ô chỉ tiêu có định dạng số. Đơn vị tính x 1 (hoặc %)</t>
        </r>
      </text>
    </comment>
    <comment ref="E21" authorId="0" shapeId="0" xr:uid="{D4FBE96D-3CA9-4C01-832C-1FD4B79C8625}">
      <text>
        <r>
          <rPr>
            <sz val="10"/>
            <rFont val="Arial"/>
          </rPr>
          <t>Ô chỉ tiêu có định dạng số. Đơn vị tính x 1 (hoặc %)</t>
        </r>
      </text>
    </comment>
    <comment ref="C22" authorId="0" shapeId="0" xr:uid="{6E868454-8CB7-4487-890B-D008C41A62FD}">
      <text>
        <r>
          <rPr>
            <sz val="10"/>
            <rFont val="Arial"/>
          </rPr>
          <t>Ô chỉ tiêu có định dạng ký tự</t>
        </r>
      </text>
    </comment>
    <comment ref="D22" authorId="0" shapeId="0" xr:uid="{5EADDE69-3E0E-4114-A5BE-4CFCC880BD2D}">
      <text>
        <r>
          <rPr>
            <sz val="10"/>
            <rFont val="Arial"/>
          </rPr>
          <t>Ô chỉ tiêu có định dạng số. Đơn vị tính x 1 (hoặc %)</t>
        </r>
      </text>
    </comment>
    <comment ref="E22" authorId="0" shapeId="0" xr:uid="{C52CE88B-CD4A-48C9-A624-5E90814F38FF}">
      <text>
        <r>
          <rPr>
            <sz val="10"/>
            <rFont val="Arial"/>
          </rPr>
          <t>Ô chỉ tiêu có định dạng số. Đơn vị tính x 1 (hoặc %)</t>
        </r>
      </text>
    </comment>
    <comment ref="C23" authorId="0" shapeId="0" xr:uid="{02AAA262-E87D-413B-A66E-835AD4367A44}">
      <text>
        <r>
          <rPr>
            <sz val="10"/>
            <rFont val="Arial"/>
          </rPr>
          <t>Ô chỉ tiêu có định dạng ký tự</t>
        </r>
      </text>
    </comment>
    <comment ref="D23" authorId="0" shapeId="0" xr:uid="{332BE8B2-FDBD-4C1C-B0F0-76E2C16BBA1C}">
      <text>
        <r>
          <rPr>
            <sz val="10"/>
            <rFont val="Arial"/>
          </rPr>
          <t>Ô chỉ tiêu có định dạng số. Đơn vị tính x 1 (hoặc %)</t>
        </r>
      </text>
    </comment>
    <comment ref="E23" authorId="0" shapeId="0" xr:uid="{4B5A7DBD-D2F6-442B-BB25-CAE0203DBFD3}">
      <text>
        <r>
          <rPr>
            <sz val="10"/>
            <rFont val="Arial"/>
          </rPr>
          <t>Ô chỉ tiêu có định dạng số. Đơn vị tính x 1 (hoặc %)</t>
        </r>
      </text>
    </comment>
    <comment ref="C24" authorId="0" shapeId="0" xr:uid="{EA68576F-9DF5-478D-8F5F-729F668E9508}">
      <text>
        <r>
          <rPr>
            <sz val="10"/>
            <rFont val="Arial"/>
          </rPr>
          <t>Ô chỉ tiêu có định dạng ký tự</t>
        </r>
      </text>
    </comment>
    <comment ref="D24" authorId="0" shapeId="0" xr:uid="{C71E874F-B5E5-4C2A-927B-596033EF60FF}">
      <text>
        <r>
          <rPr>
            <sz val="10"/>
            <rFont val="Arial"/>
          </rPr>
          <t>Ô chỉ tiêu có định dạng số. Đơn vị tính x 1 (hoặc %)</t>
        </r>
      </text>
    </comment>
    <comment ref="E24" authorId="0" shapeId="0" xr:uid="{09677D24-0C12-42B0-8E7E-43BEBDF78D90}">
      <text>
        <r>
          <rPr>
            <sz val="10"/>
            <rFont val="Arial"/>
          </rPr>
          <t>Ô chỉ tiêu có định dạng số. Đơn vị tính x 1 (hoặc %)</t>
        </r>
      </text>
    </comment>
    <comment ref="C25" authorId="0" shapeId="0" xr:uid="{A9E2B04A-989B-434A-A2D7-3F6427CD4D5E}">
      <text>
        <r>
          <rPr>
            <sz val="10"/>
            <rFont val="Arial"/>
          </rPr>
          <t>Ô chỉ tiêu có định dạng ký tự</t>
        </r>
      </text>
    </comment>
    <comment ref="D25" authorId="0" shapeId="0" xr:uid="{D8F0717D-725B-4086-B9C8-C2B9735A6D92}">
      <text>
        <r>
          <rPr>
            <sz val="10"/>
            <rFont val="Arial"/>
          </rPr>
          <t>Ô chỉ tiêu có định dạng số. Đơn vị tính x 1 (hoặc %)</t>
        </r>
      </text>
    </comment>
    <comment ref="E25" authorId="0" shapeId="0" xr:uid="{B394F825-5429-44EE-851E-C85A11631C29}">
      <text>
        <r>
          <rPr>
            <sz val="10"/>
            <rFont val="Arial"/>
          </rPr>
          <t>Ô chỉ tiêu có định dạng số. Đơn vị tính x 1 (hoặc %)</t>
        </r>
      </text>
    </comment>
    <comment ref="C26" authorId="0" shapeId="0" xr:uid="{46DAF853-B52D-4521-8A17-B0CEC6349DC9}">
      <text>
        <r>
          <rPr>
            <sz val="10"/>
            <rFont val="Arial"/>
          </rPr>
          <t>Ô chỉ tiêu có định dạng ký tự</t>
        </r>
      </text>
    </comment>
    <comment ref="D26" authorId="0" shapeId="0" xr:uid="{0A6F25F5-C69C-4BAB-91F5-7E3B73B7426C}">
      <text>
        <r>
          <rPr>
            <sz val="10"/>
            <rFont val="Arial"/>
          </rPr>
          <t>Ô chỉ tiêu có định dạng số. Đơn vị tính x 1 (hoặc %)</t>
        </r>
      </text>
    </comment>
    <comment ref="E26" authorId="0" shapeId="0" xr:uid="{866DEC11-AAFF-4F72-9D56-52F3D028FF34}">
      <text>
        <r>
          <rPr>
            <sz val="10"/>
            <rFont val="Arial"/>
          </rPr>
          <t>Ô chỉ tiêu có định dạng số. Đơn vị tính x 1 (hoặc %)</t>
        </r>
      </text>
    </comment>
    <comment ref="C27" authorId="0" shapeId="0" xr:uid="{62F16842-3BB5-4509-B0ED-71C43E977928}">
      <text>
        <r>
          <rPr>
            <sz val="10"/>
            <rFont val="Arial"/>
          </rPr>
          <t>Ô chỉ tiêu có định dạng ký tự</t>
        </r>
      </text>
    </comment>
    <comment ref="D27" authorId="0" shapeId="0" xr:uid="{D2EFD7A1-FBEF-411C-8A11-7AD1AA97A243}">
      <text>
        <r>
          <rPr>
            <sz val="10"/>
            <rFont val="Arial"/>
          </rPr>
          <t>Ô chỉ tiêu có định dạng số. Đơn vị tính x 1 (hoặc %)</t>
        </r>
      </text>
    </comment>
    <comment ref="E27" authorId="0" shapeId="0" xr:uid="{7AD8C30C-EEED-4C89-A92E-EC9F9E0F0C55}">
      <text>
        <r>
          <rPr>
            <sz val="10"/>
            <rFont val="Arial"/>
          </rPr>
          <t>Ô chỉ tiêu có định dạng số. Đơn vị tính x 1 (hoặc %)</t>
        </r>
      </text>
    </comment>
    <comment ref="C28" authorId="0" shapeId="0" xr:uid="{55318113-F305-4FCB-B907-A7A63D86899C}">
      <text>
        <r>
          <rPr>
            <sz val="10"/>
            <rFont val="Arial"/>
          </rPr>
          <t>Ô chỉ tiêu có định dạng ký tự</t>
        </r>
      </text>
    </comment>
    <comment ref="D28" authorId="0" shapeId="0" xr:uid="{5C2E6AFC-FB18-40EA-B71C-9D85EC77B192}">
      <text>
        <r>
          <rPr>
            <sz val="10"/>
            <rFont val="Arial"/>
          </rPr>
          <t>Ô chỉ tiêu có định dạng số. Đơn vị tính x 1 (hoặc %)</t>
        </r>
      </text>
    </comment>
    <comment ref="E28" authorId="0" shapeId="0" xr:uid="{02FA5390-391B-4B93-89F1-379394B1187D}">
      <text>
        <r>
          <rPr>
            <sz val="10"/>
            <rFont val="Arial"/>
          </rPr>
          <t>Ô chỉ tiêu có định dạng số. Đơn vị tính x 1 (hoặc %)</t>
        </r>
      </text>
    </comment>
    <comment ref="C29" authorId="0" shapeId="0" xr:uid="{2124E9B8-350F-4BA9-A5DF-12BC437D097D}">
      <text>
        <r>
          <rPr>
            <sz val="10"/>
            <rFont val="Arial"/>
          </rPr>
          <t>Ô chỉ tiêu có định dạng ký tự</t>
        </r>
      </text>
    </comment>
    <comment ref="D29" authorId="0" shapeId="0" xr:uid="{4F451BA3-C647-4CEE-BD33-F1940B236C64}">
      <text>
        <r>
          <rPr>
            <sz val="10"/>
            <rFont val="Arial"/>
          </rPr>
          <t>Ô chỉ tiêu có định dạng số. Đơn vị tính x 1 (hoặc %)</t>
        </r>
      </text>
    </comment>
    <comment ref="E29" authorId="0" shapeId="0" xr:uid="{4A51D27D-6EC6-4462-8F45-6D430CAC4344}">
      <text>
        <r>
          <rPr>
            <sz val="10"/>
            <rFont val="Arial"/>
          </rPr>
          <t>Ô chỉ tiêu có định dạng số. Đơn vị tính x 1 (hoặc %)</t>
        </r>
      </text>
    </comment>
    <comment ref="C30" authorId="0" shapeId="0" xr:uid="{A73BC2EC-7166-4370-A911-D87EE15945F8}">
      <text>
        <r>
          <rPr>
            <sz val="10"/>
            <rFont val="Arial"/>
          </rPr>
          <t>Ô chỉ tiêu có định dạng ký tự</t>
        </r>
      </text>
    </comment>
    <comment ref="D30" authorId="0" shapeId="0" xr:uid="{6682F15E-B33C-4D59-8D87-A9A9AB94A9F8}">
      <text>
        <r>
          <rPr>
            <sz val="10"/>
            <rFont val="Arial"/>
          </rPr>
          <t>Ô chỉ tiêu có định dạng số. Đơn vị tính x 1 (hoặc %)</t>
        </r>
      </text>
    </comment>
    <comment ref="E30" authorId="0" shapeId="0" xr:uid="{29850F07-817C-4B7A-8F4F-F5B4D279436D}">
      <text>
        <r>
          <rPr>
            <sz val="10"/>
            <rFont val="Arial"/>
          </rPr>
          <t>Ô chỉ tiêu có định dạng số. Đơn vị tính x 1 (hoặc %)</t>
        </r>
      </text>
    </comment>
    <comment ref="C31" authorId="0" shapeId="0" xr:uid="{78454CEA-EE9B-4940-BCD9-0F6DDC68D890}">
      <text>
        <r>
          <rPr>
            <sz val="10"/>
            <rFont val="Arial"/>
          </rPr>
          <t>Ô chỉ tiêu có định dạng ký tự</t>
        </r>
      </text>
    </comment>
    <comment ref="D31" authorId="0" shapeId="0" xr:uid="{1797B859-15B1-40CB-98C2-75439890D23B}">
      <text>
        <r>
          <rPr>
            <sz val="10"/>
            <rFont val="Arial"/>
          </rPr>
          <t>Ô chỉ tiêu có định dạng số. Đơn vị tính x 1 (hoặc %)</t>
        </r>
      </text>
    </comment>
    <comment ref="E31" authorId="0" shapeId="0" xr:uid="{CA390732-78CF-46F9-8520-FA0ED1C7722A}">
      <text>
        <r>
          <rPr>
            <sz val="10"/>
            <rFont val="Arial"/>
          </rPr>
          <t>Ô chỉ tiêu có định dạng số. Đơn vị tính x 1 (hoặc %)</t>
        </r>
      </text>
    </comment>
    <comment ref="C32" authorId="0" shapeId="0" xr:uid="{923129B6-27B3-4C90-B2C8-5637E33B03C2}">
      <text>
        <r>
          <rPr>
            <sz val="10"/>
            <rFont val="Arial"/>
          </rPr>
          <t>Ô chỉ tiêu có định dạng ký tự</t>
        </r>
      </text>
    </comment>
    <comment ref="D32" authorId="0" shapeId="0" xr:uid="{E29D434D-6CAA-4AA0-82F4-3312E76BCA6F}">
      <text>
        <r>
          <rPr>
            <sz val="10"/>
            <rFont val="Arial"/>
          </rPr>
          <t>Ô chỉ tiêu có định dạng số. Đơn vị tính x 1 (hoặc %)</t>
        </r>
      </text>
    </comment>
    <comment ref="E32" authorId="0" shapeId="0" xr:uid="{8C8E824F-6969-4507-AAF1-1D0CDBABDDE8}">
      <text>
        <r>
          <rPr>
            <sz val="10"/>
            <rFont val="Arial"/>
          </rPr>
          <t>Ô chỉ tiêu có định dạng số. Đơn vị tính x 1 (hoặc %)</t>
        </r>
      </text>
    </comment>
    <comment ref="C33" authorId="0" shapeId="0" xr:uid="{D65F828C-0A45-43F0-8FAB-9FD626B3CEB2}">
      <text>
        <r>
          <rPr>
            <sz val="10"/>
            <rFont val="Arial"/>
          </rPr>
          <t>Ô chỉ tiêu có định dạng ký tự</t>
        </r>
      </text>
    </comment>
    <comment ref="D33" authorId="0" shapeId="0" xr:uid="{6F90B117-0783-4515-84A1-1F62F8C46447}">
      <text>
        <r>
          <rPr>
            <sz val="10"/>
            <rFont val="Arial"/>
          </rPr>
          <t>Ô chỉ tiêu có định dạng số. Đơn vị tính x 1 (hoặc %)</t>
        </r>
      </text>
    </comment>
    <comment ref="E33" authorId="0" shapeId="0" xr:uid="{1D5086CB-51AC-4A03-9447-AEBEE1C89036}">
      <text>
        <r>
          <rPr>
            <sz val="10"/>
            <rFont val="Arial"/>
          </rPr>
          <t>Ô chỉ tiêu có định dạng số. Đơn vị tính x 1 (hoặc %)</t>
        </r>
      </text>
    </comment>
    <comment ref="C34" authorId="0" shapeId="0" xr:uid="{B98F6DE1-D084-497D-86EC-A0AEE6B89908}">
      <text>
        <r>
          <rPr>
            <sz val="10"/>
            <rFont val="Arial"/>
          </rPr>
          <t>Ô chỉ tiêu có định dạng ký tự</t>
        </r>
      </text>
    </comment>
    <comment ref="D34" authorId="0" shapeId="0" xr:uid="{6228A17A-0344-4843-898B-D0E852B490BF}">
      <text>
        <r>
          <rPr>
            <sz val="10"/>
            <rFont val="Arial"/>
          </rPr>
          <t>Ô chỉ tiêu có định dạng số. Đơn vị tính x 1 (hoặc %)</t>
        </r>
      </text>
    </comment>
    <comment ref="E34" authorId="0" shapeId="0" xr:uid="{8A038D7B-86D4-452F-8053-724F473079E8}">
      <text>
        <r>
          <rPr>
            <sz val="10"/>
            <rFont val="Arial"/>
          </rPr>
          <t>Ô chỉ tiêu có định dạng số. Đơn vị tính x 1 (hoặc %)</t>
        </r>
      </text>
    </comment>
    <comment ref="C35" authorId="0" shapeId="0" xr:uid="{4FC5E2FB-4854-4D92-9FC9-6626388676E4}">
      <text>
        <r>
          <rPr>
            <sz val="10"/>
            <rFont val="Arial"/>
          </rPr>
          <t>Ô chỉ tiêu có định dạng ký tự</t>
        </r>
      </text>
    </comment>
    <comment ref="D35" authorId="0" shapeId="0" xr:uid="{BD53A79E-FF64-497D-965B-1800F2B3E295}">
      <text>
        <r>
          <rPr>
            <sz val="10"/>
            <rFont val="Arial"/>
          </rPr>
          <t>Ô chỉ tiêu có định dạng số. Đơn vị tính x 1 (hoặc %)</t>
        </r>
      </text>
    </comment>
    <comment ref="E35" authorId="0" shapeId="0" xr:uid="{CDC6FBF5-360E-4842-95FE-8BC8EA776969}">
      <text>
        <r>
          <rPr>
            <sz val="10"/>
            <rFont val="Arial"/>
          </rPr>
          <t>Ô chỉ tiêu có định dạng số. Đơn vị tính x 1 (hoặc %)</t>
        </r>
      </text>
    </comment>
    <comment ref="C36" authorId="0" shapeId="0" xr:uid="{FE9D9E88-C66F-433E-B4E0-1031B4198FA0}">
      <text>
        <r>
          <rPr>
            <sz val="10"/>
            <rFont val="Arial"/>
          </rPr>
          <t>Ô chỉ tiêu có định dạng ký tự</t>
        </r>
      </text>
    </comment>
    <comment ref="D36" authorId="0" shapeId="0" xr:uid="{D7D72F5B-47B8-490E-A7AC-078C45AF132F}">
      <text>
        <r>
          <rPr>
            <sz val="10"/>
            <rFont val="Arial"/>
          </rPr>
          <t>Ô chỉ tiêu có định dạng số. Đơn vị tính x 1 (hoặc %)</t>
        </r>
      </text>
    </comment>
    <comment ref="E36" authorId="0" shapeId="0" xr:uid="{013B46AA-8065-48DF-AB76-B85B6B47AEAD}">
      <text>
        <r>
          <rPr>
            <sz val="10"/>
            <rFont val="Arial"/>
          </rPr>
          <t>Ô chỉ tiêu có định dạng số. Đơn vị tính x 1 (hoặc %)</t>
        </r>
      </text>
    </comment>
    <comment ref="C37" authorId="0" shapeId="0" xr:uid="{47D46C87-0B55-4161-B955-83AEB746F99A}">
      <text>
        <r>
          <rPr>
            <sz val="10"/>
            <rFont val="Arial"/>
          </rPr>
          <t>Ô chỉ tiêu có định dạng ký tự</t>
        </r>
      </text>
    </comment>
    <comment ref="D37" authorId="0" shapeId="0" xr:uid="{3D7C6764-DE1E-47AD-ACF3-6CEC1E0842F0}">
      <text>
        <r>
          <rPr>
            <sz val="10"/>
            <rFont val="Arial"/>
          </rPr>
          <t>Ô chỉ tiêu có định dạng số. Đơn vị tính x 1 (hoặc %)</t>
        </r>
      </text>
    </comment>
    <comment ref="E37" authorId="0" shapeId="0" xr:uid="{5977E59F-B782-4922-969D-6DF649CD5724}">
      <text>
        <r>
          <rPr>
            <sz val="10"/>
            <rFont val="Arial"/>
          </rPr>
          <t>Ô chỉ tiêu có định dạng số. Đơn vị tính x 1 (hoặc %)</t>
        </r>
      </text>
    </comment>
    <comment ref="C38" authorId="0" shapeId="0" xr:uid="{1DCBFD3D-958F-4BD5-B9CD-90B248CBE954}">
      <text>
        <r>
          <rPr>
            <sz val="10"/>
            <rFont val="Arial"/>
          </rPr>
          <t>Ô chỉ tiêu có định dạng ký tự</t>
        </r>
      </text>
    </comment>
    <comment ref="D38" authorId="0" shapeId="0" xr:uid="{9E20EF81-0139-457E-B995-3EBF52FF8116}">
      <text>
        <r>
          <rPr>
            <sz val="10"/>
            <rFont val="Arial"/>
          </rPr>
          <t>Ô chỉ tiêu có định dạng số. Đơn vị tính x 1 (hoặc %)</t>
        </r>
      </text>
    </comment>
    <comment ref="E38" authorId="0" shapeId="0" xr:uid="{C5530592-614D-4CE7-8240-2A63C8100558}">
      <text>
        <r>
          <rPr>
            <sz val="10"/>
            <rFont val="Arial"/>
          </rPr>
          <t>Ô chỉ tiêu có định dạng số. Đơn vị tính x 1 (hoặc %)</t>
        </r>
      </text>
    </comment>
    <comment ref="C39" authorId="0" shapeId="0" xr:uid="{2E9B5316-BF49-4B4A-979A-099E222C37BB}">
      <text>
        <r>
          <rPr>
            <sz val="10"/>
            <rFont val="Arial"/>
          </rPr>
          <t>Ô chỉ tiêu có định dạng ký tự</t>
        </r>
      </text>
    </comment>
    <comment ref="D39" authorId="0" shapeId="0" xr:uid="{245D87BB-83E0-45C0-ACA5-FE8BD2176889}">
      <text>
        <r>
          <rPr>
            <sz val="10"/>
            <rFont val="Arial"/>
          </rPr>
          <t>Ô chỉ tiêu có định dạng số. Đơn vị tính x 1 (hoặc %)</t>
        </r>
      </text>
    </comment>
    <comment ref="E39" authorId="0" shapeId="0" xr:uid="{45613D3D-60E7-40DC-82C5-8BFB06712FEF}">
      <text>
        <r>
          <rPr>
            <sz val="10"/>
            <rFont val="Arial"/>
          </rPr>
          <t>Ô chỉ tiêu có định dạng số. Đơn vị tính x 1 (hoặc %)</t>
        </r>
      </text>
    </comment>
    <comment ref="C40" authorId="0" shapeId="0" xr:uid="{0978E282-A0BF-4CA7-BE9F-3F62564D536C}">
      <text>
        <r>
          <rPr>
            <sz val="10"/>
            <rFont val="Arial"/>
          </rPr>
          <t>Ô chỉ tiêu có định dạng ký tự</t>
        </r>
      </text>
    </comment>
    <comment ref="D40" authorId="0" shapeId="0" xr:uid="{0EE79074-CBB0-4AE5-B01E-A8EF4D9FBBF0}">
      <text>
        <r>
          <rPr>
            <sz val="10"/>
            <rFont val="Arial"/>
          </rPr>
          <t>Ô chỉ tiêu có định dạng số. Đơn vị tính x 1 (hoặc %)</t>
        </r>
      </text>
    </comment>
    <comment ref="E40" authorId="0" shapeId="0" xr:uid="{82ADCA66-C385-455C-A221-E3FD7FB493AF}">
      <text>
        <r>
          <rPr>
            <sz val="10"/>
            <rFont val="Arial"/>
          </rPr>
          <t>Ô chỉ tiêu có định dạng số. Đơn vị tính x 1 (hoặc %)</t>
        </r>
      </text>
    </comment>
    <comment ref="C41" authorId="0" shapeId="0" xr:uid="{F03D9932-C568-4721-9175-9F4A4ABB80C0}">
      <text>
        <r>
          <rPr>
            <sz val="10"/>
            <rFont val="Arial"/>
          </rPr>
          <t>Ô chỉ tiêu có định dạng ký tự</t>
        </r>
      </text>
    </comment>
    <comment ref="D41" authorId="0" shapeId="0" xr:uid="{7B353E8A-3E48-48D7-BDBC-9E0C78FDCEAD}">
      <text>
        <r>
          <rPr>
            <sz val="10"/>
            <rFont val="Arial"/>
          </rPr>
          <t>Ô chỉ tiêu có định dạng số. Đơn vị tính x 1 (hoặc %)</t>
        </r>
      </text>
    </comment>
    <comment ref="E41" authorId="0" shapeId="0" xr:uid="{B4F6D462-7388-47DA-8FAB-14F58B231E1F}">
      <text>
        <r>
          <rPr>
            <sz val="10"/>
            <rFont val="Arial"/>
          </rPr>
          <t>Ô chỉ tiêu có định dạng số. Đơn vị tính x 1 (hoặc %)</t>
        </r>
      </text>
    </comment>
    <comment ref="C42" authorId="0" shapeId="0" xr:uid="{A6DEBA5A-2FC9-4C1E-BCFC-90CECD21E256}">
      <text>
        <r>
          <rPr>
            <sz val="10"/>
            <rFont val="Arial"/>
          </rPr>
          <t>Ô chỉ tiêu có định dạng ký tự</t>
        </r>
      </text>
    </comment>
    <comment ref="D42" authorId="0" shapeId="0" xr:uid="{E3E71DB0-8C0A-48F5-8F44-3A96BF292D51}">
      <text>
        <r>
          <rPr>
            <sz val="10"/>
            <rFont val="Arial"/>
          </rPr>
          <t>Ô chỉ tiêu có định dạng số. Đơn vị tính x 1 (hoặc %)</t>
        </r>
      </text>
    </comment>
    <comment ref="E42" authorId="0" shapeId="0" xr:uid="{DE16CDB4-D1AF-4C96-96DC-CDA8C95E8189}">
      <text>
        <r>
          <rPr>
            <sz val="10"/>
            <rFont val="Arial"/>
          </rPr>
          <t>Ô chỉ tiêu có định dạng số. Đơn vị tính x 1 (hoặc %)</t>
        </r>
      </text>
    </comment>
  </commentList>
</comments>
</file>

<file path=xl/sharedStrings.xml><?xml version="1.0" encoding="utf-8"?>
<sst xmlns="http://schemas.openxmlformats.org/spreadsheetml/2006/main" count="931" uniqueCount="419">
  <si>
    <t xml:space="preserve"> </t>
  </si>
  <si>
    <t>BÁO CÁO TÀI CHÍNH CÔNG TY QUẢN LÝ QUỸ</t>
  </si>
  <si>
    <t xml:space="preserve">Năm: </t>
  </si>
  <si>
    <t xml:space="preserve">Thông tư số 125/2011/TT-BTC </t>
  </si>
  <si>
    <t>STT</t>
  </si>
  <si>
    <t>Nội dung</t>
  </si>
  <si>
    <t>Tên sheet</t>
  </si>
  <si>
    <t>1</t>
  </si>
  <si>
    <t>Bảng cân đối kế toán</t>
  </si>
  <si>
    <t>BangCanDoiKeToan_06001</t>
  </si>
  <si>
    <t>2</t>
  </si>
  <si>
    <t>Báo cáo kết quả hoạt động kinh doanh</t>
  </si>
  <si>
    <t>BCKetQuaHoatDongKinhDoanh_06002</t>
  </si>
  <si>
    <t>3</t>
  </si>
  <si>
    <t>Báo cáo lưu chuyển tiền tệ</t>
  </si>
  <si>
    <t>BCLuuChuyenTienTe_06003</t>
  </si>
  <si>
    <t>4</t>
  </si>
  <si>
    <t>Báo cáo tình hình biến động vốn chủ sở hữu</t>
  </si>
  <si>
    <t>BCTinhHinhBienDongVCSH_06173</t>
  </si>
  <si>
    <t>Ghi chú</t>
  </si>
  <si>
    <t>Không đổi tên sheet</t>
  </si>
  <si>
    <t>Những chỉ tiêu không có số liệu có thể không phải trình bày nhưng không được đánh lại “Mã chỉ tiêu”.</t>
  </si>
  <si>
    <t/>
  </si>
  <si>
    <t>Người lập biểu</t>
  </si>
  <si>
    <t>Kế toán trưởng</t>
  </si>
  <si>
    <t>(Ký, họ tên)</t>
  </si>
  <si>
    <t>(Ký, họ tên, đóng dấu)</t>
  </si>
  <si>
    <t>Chỉ tiêu</t>
  </si>
  <si>
    <t>Mã số</t>
  </si>
  <si>
    <t>Thuyết minh</t>
  </si>
  <si>
    <t>Số cuối kỳ</t>
  </si>
  <si>
    <t>Số đầu kỳ</t>
  </si>
  <si>
    <t>5</t>
  </si>
  <si>
    <t>BẢNG CÂN ĐỐI KẾ TOÁN</t>
  </si>
  <si>
    <t>A- TÀI SẢN NGẮN HẠN(100 = 110 + 120 + 130 + 140 + 150)</t>
  </si>
  <si>
    <t>100</t>
  </si>
  <si>
    <t>I.Tiền và các khoản tương đương tiền</t>
  </si>
  <si>
    <t>110</t>
  </si>
  <si>
    <t>1. Tiền</t>
  </si>
  <si>
    <t>111</t>
  </si>
  <si>
    <t>2. Các khoản tương đương tiền</t>
  </si>
  <si>
    <t>112</t>
  </si>
  <si>
    <t>II. Các khoản đầu tư tài chính ngắn hạn</t>
  </si>
  <si>
    <t>120</t>
  </si>
  <si>
    <t>1. Đầu tư ngắn hạn</t>
  </si>
  <si>
    <t>121</t>
  </si>
  <si>
    <t>2. Dự phòng giảm giá đầu tư tài chính ngắn hạn(*)</t>
  </si>
  <si>
    <t>129</t>
  </si>
  <si>
    <t>III. Các khoản phải thu ngắn hạn</t>
  </si>
  <si>
    <t>130</t>
  </si>
  <si>
    <t>1. Phải thu của khách hàng</t>
  </si>
  <si>
    <t>131</t>
  </si>
  <si>
    <t>2. Trả trước cho người bán</t>
  </si>
  <si>
    <t>132</t>
  </si>
  <si>
    <t xml:space="preserve">3. Phải thu nội bộ ngắn hạn </t>
  </si>
  <si>
    <t>133</t>
  </si>
  <si>
    <t>4. Phải thu hoạt động nghiệp vụ</t>
  </si>
  <si>
    <t>134</t>
  </si>
  <si>
    <t>5. Phải thu hoạt động giao dịch chứng khoán</t>
  </si>
  <si>
    <t>135</t>
  </si>
  <si>
    <t>6. Dự phòng phải thu ngắn hạn khó đòi(*)</t>
  </si>
  <si>
    <t>139</t>
  </si>
  <si>
    <t>IV. Hàng tồn kho</t>
  </si>
  <si>
    <t>140</t>
  </si>
  <si>
    <t>V. Tài sản ngắn hạn khác</t>
  </si>
  <si>
    <t>150</t>
  </si>
  <si>
    <t>1. Chi phí trả trước ngắn hạn</t>
  </si>
  <si>
    <t>151</t>
  </si>
  <si>
    <t xml:space="preserve">2. Thuế GTGT được khấu trừ  </t>
  </si>
  <si>
    <t>152</t>
  </si>
  <si>
    <t>3. Thuế và các khoản phải thu nhà nước</t>
  </si>
  <si>
    <t>154</t>
  </si>
  <si>
    <t xml:space="preserve">4. Giao dịch mua bán lại trái phiếu Chính phủ </t>
  </si>
  <si>
    <t>157</t>
  </si>
  <si>
    <t>5. Tài sản ngắn hạn khác</t>
  </si>
  <si>
    <t>158</t>
  </si>
  <si>
    <t>B. TÀI SẢN DÀI HẠN (200 = 210 + 220 + 250 + 260)</t>
  </si>
  <si>
    <t>200</t>
  </si>
  <si>
    <t>I. Các khoản phải thu dài hạn</t>
  </si>
  <si>
    <t>210</t>
  </si>
  <si>
    <t>1. Phải thu dài hạn của khách hàng</t>
  </si>
  <si>
    <t>211</t>
  </si>
  <si>
    <t>2.Vốn kinh doanh ở đơn vị trực thuộc</t>
  </si>
  <si>
    <t>212</t>
  </si>
  <si>
    <t>3. Phải thu dài hạn nội bộ</t>
  </si>
  <si>
    <t>213</t>
  </si>
  <si>
    <t>4. Phải thu dài hạn khác</t>
  </si>
  <si>
    <t>218</t>
  </si>
  <si>
    <t>5. Dự phòng phải thu dài hạn khó đòi(*)</t>
  </si>
  <si>
    <t>219</t>
  </si>
  <si>
    <t>II. Tài sản cố định</t>
  </si>
  <si>
    <t>220</t>
  </si>
  <si>
    <t>1. Tài sản cố định hữu hình</t>
  </si>
  <si>
    <t>221</t>
  </si>
  <si>
    <t xml:space="preserve">- Nguyên giá </t>
  </si>
  <si>
    <t>222</t>
  </si>
  <si>
    <t>- Giá trị hao mòn luỹ kế(*)</t>
  </si>
  <si>
    <t>223</t>
  </si>
  <si>
    <t>2. Tài sản cố định thuê tài chính</t>
  </si>
  <si>
    <t>224</t>
  </si>
  <si>
    <t>- Nguyên giá</t>
  </si>
  <si>
    <t>225</t>
  </si>
  <si>
    <t>- Giá trị hao mòn luỹ kế (*)</t>
  </si>
  <si>
    <t>226</t>
  </si>
  <si>
    <t>3. Tài sản cố định vô hình</t>
  </si>
  <si>
    <t>227</t>
  </si>
  <si>
    <t>228</t>
  </si>
  <si>
    <t>229</t>
  </si>
  <si>
    <t>4. Chi phí đầu tư xây dựng cơ bản dở dang</t>
  </si>
  <si>
    <t>230</t>
  </si>
  <si>
    <t>III. Các khoản đầu tư tài chính dài hạn</t>
  </si>
  <si>
    <t>250</t>
  </si>
  <si>
    <t>1. Đầu tư vào công ty con</t>
  </si>
  <si>
    <t>251</t>
  </si>
  <si>
    <t>2. Đầu tư vào công ty liên kết, liên doanh</t>
  </si>
  <si>
    <t>252</t>
  </si>
  <si>
    <t>3. Đầu tư dài hạn khác</t>
  </si>
  <si>
    <t>258</t>
  </si>
  <si>
    <t>4. Dự phòng giảm giá đầu tư tài chính dài hạn (*)</t>
  </si>
  <si>
    <t>259</t>
  </si>
  <si>
    <t>IV. Tài sản dài hạn khác</t>
  </si>
  <si>
    <t>260</t>
  </si>
  <si>
    <t>1. Chi phí trả trước dài hạn</t>
  </si>
  <si>
    <t>261</t>
  </si>
  <si>
    <t>2. Tài sản thuế thu nhập hoãn lại</t>
  </si>
  <si>
    <t>262</t>
  </si>
  <si>
    <t>3. Tài sản dài hạn khác</t>
  </si>
  <si>
    <t>268</t>
  </si>
  <si>
    <t>TỔNG CỘNG TÀI SẢN (270 = 100 + 200)</t>
  </si>
  <si>
    <t>270</t>
  </si>
  <si>
    <t>A – NỢ PHẢI TRẢ (300 = 310 + 330)</t>
  </si>
  <si>
    <t>300</t>
  </si>
  <si>
    <t>I. Nợ ngắn hạn</t>
  </si>
  <si>
    <t>310</t>
  </si>
  <si>
    <t>1.Vay ngắn hạn</t>
  </si>
  <si>
    <t>311</t>
  </si>
  <si>
    <t>2. Phải trả người bán</t>
  </si>
  <si>
    <t>312</t>
  </si>
  <si>
    <t>3. Người mua trả tiền trước</t>
  </si>
  <si>
    <t>313</t>
  </si>
  <si>
    <t>4. Thuế và các khoản phải nộp Nhà nước</t>
  </si>
  <si>
    <t>314</t>
  </si>
  <si>
    <t>5. Phải trả người lao động</t>
  </si>
  <si>
    <t>315</t>
  </si>
  <si>
    <t>6. Chi phí phải trả</t>
  </si>
  <si>
    <t>316</t>
  </si>
  <si>
    <t>7. Phải trả nội bộ</t>
  </si>
  <si>
    <t>317</t>
  </si>
  <si>
    <t>8. Các khoản phải trả, phải nộp ngắn hạn khác</t>
  </si>
  <si>
    <t>319</t>
  </si>
  <si>
    <t>9. Dự phòng phải trả ngắn hạn</t>
  </si>
  <si>
    <t>320</t>
  </si>
  <si>
    <t>10. Quỹ khen thưởng, phúc lợi</t>
  </si>
  <si>
    <t>323</t>
  </si>
  <si>
    <t xml:space="preserve">11. Giao dịch mua bán lại trái phiếu Chính phủ </t>
  </si>
  <si>
    <t>327</t>
  </si>
  <si>
    <t>12. Doanh thu chưa thực hiện ngắn hạn</t>
  </si>
  <si>
    <t>328</t>
  </si>
  <si>
    <t>II. Nợ dài hạn</t>
  </si>
  <si>
    <t>330</t>
  </si>
  <si>
    <t>1. Phải trả dài hạn người bán</t>
  </si>
  <si>
    <t>331</t>
  </si>
  <si>
    <t>2. Phải trả dài hạn nội bộ</t>
  </si>
  <si>
    <t>332</t>
  </si>
  <si>
    <t>3. Phải trả dài hạn khác</t>
  </si>
  <si>
    <t>333</t>
  </si>
  <si>
    <t>4. Vay và nợ dài hạn</t>
  </si>
  <si>
    <t>334</t>
  </si>
  <si>
    <t>5. Thuế thu nhập hoãn lại phải trả</t>
  </si>
  <si>
    <t>335</t>
  </si>
  <si>
    <t>6. Dự phòng trợ cấp mất việc làm</t>
  </si>
  <si>
    <t>336</t>
  </si>
  <si>
    <t>7. Dự phòng phải trả dài hạn</t>
  </si>
  <si>
    <t>337</t>
  </si>
  <si>
    <t>8. Doanh thu chưa thực hiện dài hạn</t>
  </si>
  <si>
    <t>338</t>
  </si>
  <si>
    <t>9. Quỹ phát triển khoa học và công nghệ</t>
  </si>
  <si>
    <t>339</t>
  </si>
  <si>
    <t>10. Quỹ dự phòng bồi thường thiệt hại cho nhà đầu tư</t>
  </si>
  <si>
    <t>359</t>
  </si>
  <si>
    <t xml:space="preserve">B - VỐN CHỦ SỞ HỮU </t>
  </si>
  <si>
    <t>400</t>
  </si>
  <si>
    <t>1. Vốn đầu tư của chủ sở hữu</t>
  </si>
  <si>
    <t>411</t>
  </si>
  <si>
    <t>2. Thặng dư vốn cổ phần</t>
  </si>
  <si>
    <t>412</t>
  </si>
  <si>
    <t>3. Vốn khác của chủ sở hữu</t>
  </si>
  <si>
    <t>413</t>
  </si>
  <si>
    <t>4. Cổ phiếu quỹ (*)</t>
  </si>
  <si>
    <t>414</t>
  </si>
  <si>
    <t>5. Chênh lệch đánh giá lại tài sản</t>
  </si>
  <si>
    <t>415</t>
  </si>
  <si>
    <t>6. Chênh lệch tỷ giá hối đoái</t>
  </si>
  <si>
    <t>416</t>
  </si>
  <si>
    <t>7. Quỹ đầu tư phát triển</t>
  </si>
  <si>
    <t>417</t>
  </si>
  <si>
    <t>8. Quỹ dự phòng tài chính</t>
  </si>
  <si>
    <t>418</t>
  </si>
  <si>
    <t>9. Quỹ khác thuộc vốn chủ sở hữu</t>
  </si>
  <si>
    <t>419</t>
  </si>
  <si>
    <t>10. Lợi nhuận sau thuế chưa phân phối</t>
  </si>
  <si>
    <t>420</t>
  </si>
  <si>
    <t>TỔNG CỘNG NGUỒN VỐN (440 = 300 + 400)</t>
  </si>
  <si>
    <t>440</t>
  </si>
  <si>
    <t>CÁC CHỈ TIÊU NGOÀI BẢNG CÂN ĐỐI KẾ TOÁN</t>
  </si>
  <si>
    <t>1. Tài sản cố định thuê ngoài</t>
  </si>
  <si>
    <t>001</t>
  </si>
  <si>
    <t>2. Vật tư, chứng chỉ có giá nhận giữ hộ</t>
  </si>
  <si>
    <t>002</t>
  </si>
  <si>
    <t>3. Tài sản nhận ký cược</t>
  </si>
  <si>
    <t>003</t>
  </si>
  <si>
    <t>4. Nợ khó đòi đã xử lý</t>
  </si>
  <si>
    <t>004</t>
  </si>
  <si>
    <t>5. Ngoại tệ các loại</t>
  </si>
  <si>
    <t>005</t>
  </si>
  <si>
    <t xml:space="preserve">6. Chứng khoán lưu ký của công ty quản lý quỹ </t>
  </si>
  <si>
    <t>006</t>
  </si>
  <si>
    <t>Trong đó:</t>
  </si>
  <si>
    <t>6.1. Chứng khoán giao dịch</t>
  </si>
  <si>
    <t>007</t>
  </si>
  <si>
    <t xml:space="preserve">6.2. Chứng khoán tạm ngừng giao dịch </t>
  </si>
  <si>
    <t>008</t>
  </si>
  <si>
    <t>6.3. Chứng khoán cầm cố</t>
  </si>
  <si>
    <t>009</t>
  </si>
  <si>
    <t xml:space="preserve">6.4. Chứng khoán tạm giữ </t>
  </si>
  <si>
    <t>010</t>
  </si>
  <si>
    <t>6.5. Chứng khoán chờ thanh toán</t>
  </si>
  <si>
    <t>011</t>
  </si>
  <si>
    <t>6.6. Chứng khoán phong toả chờ rút</t>
  </si>
  <si>
    <t>012</t>
  </si>
  <si>
    <t>6.7. Chứng khoán chờ giao dịch</t>
  </si>
  <si>
    <t>013</t>
  </si>
  <si>
    <t>6.8. Chứng khoán ký quỹ đảm bảo khoản vay</t>
  </si>
  <si>
    <t>014</t>
  </si>
  <si>
    <t>6.9 Chứng khoán sửa lỗi giao dịch</t>
  </si>
  <si>
    <t>015</t>
  </si>
  <si>
    <t>7. Chứng khoán chưa lưu ký của Công ty quản lý quỹ</t>
  </si>
  <si>
    <t>020</t>
  </si>
  <si>
    <t>8. Tiền gửi của nhà đầu tư ủy thác</t>
  </si>
  <si>
    <t>030</t>
  </si>
  <si>
    <t>- Tiền gửi của nhà đầu tư ủy thác trong nước</t>
  </si>
  <si>
    <t>031</t>
  </si>
  <si>
    <t>- Tiền gửi của nhà đầu tư ủy thác nước ngoài</t>
  </si>
  <si>
    <t>032</t>
  </si>
  <si>
    <t>9. Danh mục đầu tư của nhà đầu tư ủy thác</t>
  </si>
  <si>
    <t>040</t>
  </si>
  <si>
    <t>9.1. Nhà đầu tư ủy thác trong nước</t>
  </si>
  <si>
    <t>041</t>
  </si>
  <si>
    <t xml:space="preserve">9.2. Nhà đầu tư ủy thác nước ngoài </t>
  </si>
  <si>
    <t>042</t>
  </si>
  <si>
    <t>10. Các khoản phải thu của nhà đầu tư ủy thác</t>
  </si>
  <si>
    <t>050</t>
  </si>
  <si>
    <t>11. Các khoản phải trả của nhà đầu tư ủy thác</t>
  </si>
  <si>
    <t>051</t>
  </si>
  <si>
    <t>Kỳ này</t>
  </si>
  <si>
    <t>Kỳ trước</t>
  </si>
  <si>
    <t>I. Lưu chuyển tiền từ hoạt động kinh doanh</t>
  </si>
  <si>
    <t>1. Tiền thu từ hoạt động nghiệp vụ, cung cấp dịch vụ và doanh thu khác</t>
  </si>
  <si>
    <t>01</t>
  </si>
  <si>
    <t xml:space="preserve">2. Tiền chi trả cho hoạt động nghiệp vụ và người cung cấp hàng hóa, dịch vụ </t>
  </si>
  <si>
    <t>02</t>
  </si>
  <si>
    <t xml:space="preserve">3. Tiền chi trả cho người lao động </t>
  </si>
  <si>
    <t>03</t>
  </si>
  <si>
    <t xml:space="preserve">4. Tiền chi trả lãi vay </t>
  </si>
  <si>
    <t>04</t>
  </si>
  <si>
    <t xml:space="preserve">5. Tiền chi nộp thuế thu nhập doanh nghiệp </t>
  </si>
  <si>
    <t>05</t>
  </si>
  <si>
    <t xml:space="preserve">6. Tiền thu khác từ hoạt động kinh doanh </t>
  </si>
  <si>
    <t>06</t>
  </si>
  <si>
    <t xml:space="preserve">7. Tiền chi khác từ hoạt động kinh doanh </t>
  </si>
  <si>
    <t>07</t>
  </si>
  <si>
    <t>Lưu chuyển tiền thuần từ hoạt động kinh doanh</t>
  </si>
  <si>
    <t>20</t>
  </si>
  <si>
    <t>II. Lưu chuyển tiền từ hoạt động đầu tư</t>
  </si>
  <si>
    <t>1.Tiền chi để mua sắm, xây dựng TSCĐ và các tài sản dài hạn khác</t>
  </si>
  <si>
    <t>21</t>
  </si>
  <si>
    <t>2.Tiền thu từ thanh lý, nhượng bán TSCĐ và các tài sản dài hạn khác</t>
  </si>
  <si>
    <t>22</t>
  </si>
  <si>
    <t>3. Tiền chi mua các công cụ nợ của đơn vị khác</t>
  </si>
  <si>
    <t>23</t>
  </si>
  <si>
    <t>4. Tiền thu từ thanh lý các khoản đầu tư công cụ nợ của đơn vị khác</t>
  </si>
  <si>
    <t>24</t>
  </si>
  <si>
    <t>5.Tiền chi đầu tư góp vốn vào đơn vị khác</t>
  </si>
  <si>
    <t>25</t>
  </si>
  <si>
    <t>6.Tiền thu hồi đầu tư góp vốn vào đơn vị khác</t>
  </si>
  <si>
    <t>26</t>
  </si>
  <si>
    <t>7. Tiền thu cổ tức và lợi nhuận được chia</t>
  </si>
  <si>
    <t>27</t>
  </si>
  <si>
    <t>Lưu chuyển tiền thuần từ hoạt động đầu tư</t>
  </si>
  <si>
    <t>30</t>
  </si>
  <si>
    <t>III. Lưu chuyển tiền từ hoạt động tài chính</t>
  </si>
  <si>
    <t xml:space="preserve">1. Tiền thu từ phát hành cổ phiếu, trái phiếu, nhận vốn góp của chủ sở hữu </t>
  </si>
  <si>
    <t>31</t>
  </si>
  <si>
    <t>2. Tiền chi trả vốn cho các chủ sở hữu, mua lại cổ phiếu của công ty đã phát hành</t>
  </si>
  <si>
    <t>32</t>
  </si>
  <si>
    <t xml:space="preserve">3. Tiền vay ngắn hạn, dài hạn nhận được </t>
  </si>
  <si>
    <t>33</t>
  </si>
  <si>
    <t>4.Tiền chi trả nợ gốc vay</t>
  </si>
  <si>
    <t>34</t>
  </si>
  <si>
    <t>5.Tiền chi trả nợ thuê tài chính</t>
  </si>
  <si>
    <t>35</t>
  </si>
  <si>
    <t>6. Cổ tức, lợi nhuận đã trả cho chủ sở hữu</t>
  </si>
  <si>
    <t>36</t>
  </si>
  <si>
    <t>Lưu chuyển tiền thuần từ hoạt động tài chính</t>
  </si>
  <si>
    <t>40</t>
  </si>
  <si>
    <t>Lưu chuyển tiền thuần trong kỳ (50 = 20+30+40)</t>
  </si>
  <si>
    <t>50</t>
  </si>
  <si>
    <t>Tiền và tương đương tiền đầu kỳ</t>
  </si>
  <si>
    <t>60</t>
  </si>
  <si>
    <t>Ảnh hưởng của thay đổi tỷ giá hối đoái quy đổi ngoại tệ</t>
  </si>
  <si>
    <t>61</t>
  </si>
  <si>
    <t>Tiền và tương đương tiền cuối kỳ (70 = 50+60+61)</t>
  </si>
  <si>
    <t>70</t>
  </si>
  <si>
    <t>Số dư đầu kỳ</t>
  </si>
  <si>
    <t>Số tăng/giảm</t>
  </si>
  <si>
    <t>Số dư cuối kỳ</t>
  </si>
  <si>
    <t>Tăng</t>
  </si>
  <si>
    <t>Giảm</t>
  </si>
  <si>
    <t xml:space="preserve">Tăng </t>
  </si>
  <si>
    <t>A</t>
  </si>
  <si>
    <t>B</t>
  </si>
  <si>
    <t>6</t>
  </si>
  <si>
    <t>7</t>
  </si>
  <si>
    <t>8</t>
  </si>
  <si>
    <t xml:space="preserve">1. Vốn đầu tư của chủ sở hữu </t>
  </si>
  <si>
    <t>125051</t>
  </si>
  <si>
    <t xml:space="preserve">2. Thặng dư vốn cổ phần </t>
  </si>
  <si>
    <t>125052</t>
  </si>
  <si>
    <t xml:space="preserve">3. Vốn khác của chủ sở hữu </t>
  </si>
  <si>
    <t>125053</t>
  </si>
  <si>
    <t>125054</t>
  </si>
  <si>
    <t xml:space="preserve">5. Chênh lệch đánh giá lại tài sản </t>
  </si>
  <si>
    <t>125055</t>
  </si>
  <si>
    <t>125056</t>
  </si>
  <si>
    <t xml:space="preserve">7. Quỹ đầu tư phát triển </t>
  </si>
  <si>
    <t>125057</t>
  </si>
  <si>
    <t xml:space="preserve">8. Quỹ dự phòng tài chính </t>
  </si>
  <si>
    <t>125058</t>
  </si>
  <si>
    <t xml:space="preserve">9. Các Quỹ khác thuộc vốn chủ sở hữu </t>
  </si>
  <si>
    <t>125059</t>
  </si>
  <si>
    <t xml:space="preserve">10. Lợi nhuận chưa phân phối </t>
  </si>
  <si>
    <t>125060</t>
  </si>
  <si>
    <t>Cộng</t>
  </si>
  <si>
    <t>125061</t>
  </si>
  <si>
    <t xml:space="preserve"> Quý </t>
  </si>
  <si>
    <t xml:space="preserve"> Lũy kế từ đầu năm đến cuối quý này </t>
  </si>
  <si>
    <t xml:space="preserve"> Năm nay </t>
  </si>
  <si>
    <t xml:space="preserve"> Năm trước </t>
  </si>
  <si>
    <t xml:space="preserve">                              4 </t>
  </si>
  <si>
    <t xml:space="preserve">                              5 </t>
  </si>
  <si>
    <t xml:space="preserve">                              6 </t>
  </si>
  <si>
    <t xml:space="preserve">                              7 </t>
  </si>
  <si>
    <t>1. Doanh thu</t>
  </si>
  <si>
    <t>2. Các khoản giảm trừ doanh thu</t>
  </si>
  <si>
    <t>3.  Doanh thu thuần về hoạt động kinh doanh (10=01-02)</t>
  </si>
  <si>
    <t>10</t>
  </si>
  <si>
    <t>4. Chi phí hoạt động kinh doanh, giá vốn hàng bán</t>
  </si>
  <si>
    <t>11</t>
  </si>
  <si>
    <t>5. Lợi nhuận gộp của hoạt động kinh doanh(20=10-11)</t>
  </si>
  <si>
    <t xml:space="preserve">6. Doanh thu hoạt động tài chính </t>
  </si>
  <si>
    <t xml:space="preserve">7. Chi phí tài chính </t>
  </si>
  <si>
    <t>8. Chi phí quản lý doanh nghiệp</t>
  </si>
  <si>
    <t>9. Lợi nhuận thuần từ hoạt động kinh doanh (30=20 +(21-22)- 25)</t>
  </si>
  <si>
    <t>10. Thu nhập khác</t>
  </si>
  <si>
    <t>11. Chi phí khác</t>
  </si>
  <si>
    <t>12. Lợi nhuận khác (40=31-32)</t>
  </si>
  <si>
    <t>13. Tổng lợi nhuận kế toán trước thuế (50=30+40)</t>
  </si>
  <si>
    <t>14. Chi phí thuế TNDN hiện hành</t>
  </si>
  <si>
    <t>51</t>
  </si>
  <si>
    <t>15. Chi phí thuế TNDN hoãn lại</t>
  </si>
  <si>
    <t>52</t>
  </si>
  <si>
    <t>16. Lợi nhuận sau thuế TNDN (60=50-51-52)</t>
  </si>
  <si>
    <t>17. Lãi trên cổ phiếu (*)</t>
  </si>
  <si>
    <t xml:space="preserve">I. Lưu chuyển tiền từ hoạt động kinh doanh </t>
  </si>
  <si>
    <t>1. Lợi nhuận trước thuế</t>
  </si>
  <si>
    <t xml:space="preserve">2. Điều chỉnh cho các khoản </t>
  </si>
  <si>
    <t>- Khấu hao TSCĐ</t>
  </si>
  <si>
    <t>- Các khoản dự phòng</t>
  </si>
  <si>
    <t xml:space="preserve">- Lãi, lỗ chênh lệch tỷ giá hối đoái chưa thực hiện </t>
  </si>
  <si>
    <t xml:space="preserve">- Lãi, lỗ từ hoạt động đầu tư </t>
  </si>
  <si>
    <t>- Chi phí lãi vay</t>
  </si>
  <si>
    <t>3. Lợi nhuận từ hoạt động kinh doanh trước thay đổi vốn lưu động</t>
  </si>
  <si>
    <t>08</t>
  </si>
  <si>
    <t>- Tăng, giảm các khoản đầu tư</t>
  </si>
  <si>
    <t>19</t>
  </si>
  <si>
    <t>- Tăng, giảm các khoản phải thu</t>
  </si>
  <si>
    <t>09</t>
  </si>
  <si>
    <t>- Tăng, giảm hàng tồn kho</t>
  </si>
  <si>
    <t>- Tăng, giảm các khoản phải trả (Không kể lãi vay phải trả, thuế thu nhập doanh nghiệp phải nộp)</t>
  </si>
  <si>
    <t>- Tăng, giảm chi phí trả trước.</t>
  </si>
  <si>
    <t>12</t>
  </si>
  <si>
    <t>- Tiền lãi vay đã trả</t>
  </si>
  <si>
    <t>13</t>
  </si>
  <si>
    <t>- Thuế thu nhập doanh nghiệp đã nộp</t>
  </si>
  <si>
    <t>14</t>
  </si>
  <si>
    <t xml:space="preserve">- Tiền khu khác từ hoạt động kinh doanh </t>
  </si>
  <si>
    <t>15</t>
  </si>
  <si>
    <t xml:space="preserve">- Tiền chi khác cho hoạt động kinh doanh </t>
  </si>
  <si>
    <t>16</t>
  </si>
  <si>
    <t>1. Tiền chi để mua sắm, xây dựng TSCĐ và các tài sản dài hạn khác</t>
  </si>
  <si>
    <t>2. Tiền thu từ thanh lý, nhượng bán TSCĐ và các tài sản dài hạn khác</t>
  </si>
  <si>
    <t>4. Tiền thu từ thanh lý các công cụ nợ của đơn vị khác</t>
  </si>
  <si>
    <t>5. Tiền chi đầu tư góp vốn vào đơn vị khác</t>
  </si>
  <si>
    <t>6. Tiền thu hồi đầu tư góp vốn vào đơn vị khác</t>
  </si>
  <si>
    <t xml:space="preserve">Lưu chuyển tiền thuần từ hoạt động đầu tư </t>
  </si>
  <si>
    <t xml:space="preserve">III. Lưu chuyển tiền từ hoạt động tài chính </t>
  </si>
  <si>
    <t>2. Tiền chi trả vốn góp cho các chủ sở hữu, mua lại cổ phiếu của công ty đã phát hành</t>
  </si>
  <si>
    <t xml:space="preserve">4. Tiền chi trả nợ gốc vay </t>
  </si>
  <si>
    <t xml:space="preserve">5. Tiền chi trả nợ thuê tài chính </t>
  </si>
  <si>
    <t xml:space="preserve">6. Cổ tức, lợi nhuận đã trả cho chủ sở hữu </t>
  </si>
  <si>
    <t xml:space="preserve">Lưu chuyển tiền thuần từ hoạt động tài chính </t>
  </si>
  <si>
    <t>Công ty CP Quản lý Quỹ Quốc tế</t>
  </si>
  <si>
    <t>Địa chỉ: Tầng 7, tòa nhà 46_48 Bà Triệu, P.Hàng Bài, Q.Hoàn Kiếm, TP.Hà Nội</t>
  </si>
  <si>
    <t>Điện thoại: 024.3937 8125 Fax: 024.3937 8125</t>
  </si>
  <si>
    <t>Lê Xuân Tùng</t>
  </si>
  <si>
    <t>Chủ tịch HĐQT</t>
  </si>
  <si>
    <t>Trần Thị Thanh Bình</t>
  </si>
  <si>
    <t>Quý 1 năm 2025</t>
  </si>
  <si>
    <t>Lập, ngày 31 tháng 03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</si>
</sst>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1" formatCode="_(* #,##0.00_);_(* \(#,##0.00\);_(* &quot;-&quot;??_);_(@_)"/>
    <numFmt numFmtId="179" formatCode="#,##0_);\(#,##0\);&quot;-&quot;??_)"/>
  </numFmts>
  <fonts count="18" x14ac:knownFonts="1">
    <font>
      <sz val="10"/>
      <name val="Arial"/>
    </font>
    <font>
      <sz val="12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i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171" fontId="17" fillId="0" borderId="0" quotePrefix="1" applyFont="0" applyFill="0" applyBorder="0" applyAlignment="0">
      <protection locked="0"/>
    </xf>
    <xf numFmtId="179" fontId="17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6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0" fontId="15" fillId="2" borderId="1" xfId="0" applyFont="1" applyFill="1" applyBorder="1" applyAlignment="1">
      <alignment horizontal="left"/>
    </xf>
    <xf numFmtId="0" fontId="16" fillId="2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2" fillId="2" borderId="1" xfId="0" applyFont="1" applyFill="1" applyBorder="1" applyAlignment="1">
      <alignment horizontal="center"/>
    </xf>
  </cellXfs>
  <cellStyles count="3">
    <cellStyle name="Comma 2" xfId="1" xr:uid="{A72F176F-6AB7-4AAB-A280-6842C5396B2F}"/>
    <cellStyle name="Comma 8" xfId="2" xr:uid="{7C394242-4316-4582-9D37-473CE8F4E71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988EB-389E-4563-AA96-6A146AC8792E}">
  <sheetPr>
    <outlinePr summaryBelow="0" summaryRight="0"/>
    <pageSetUpPr autoPageBreaks="0" fitToPage="1"/>
  </sheetPr>
  <dimension ref="A1:D33"/>
  <sheetViews>
    <sheetView workbookViewId="0">
      <selection activeCell="D31" sqref="D31"/>
    </sheetView>
  </sheetViews>
  <sheetFormatPr defaultRowHeight="12.75" x14ac:dyDescent="0.2"/>
  <cols>
    <col min="1" max="1" width="6.85546875" customWidth="1"/>
    <col min="2" max="2" width="15.7109375" customWidth="1"/>
    <col min="3" max="3" width="39" customWidth="1"/>
    <col min="4" max="4" width="49.85546875" customWidth="1"/>
  </cols>
  <sheetData>
    <row r="1" spans="1:4" ht="15" customHeight="1" x14ac:dyDescent="0.25">
      <c r="A1" s="1" t="s">
        <v>0</v>
      </c>
      <c r="B1" s="1" t="s">
        <v>0</v>
      </c>
      <c r="C1" s="1" t="s">
        <v>0</v>
      </c>
      <c r="D1" s="1" t="s">
        <v>0</v>
      </c>
    </row>
    <row r="2" spans="1:4" ht="15" customHeight="1" x14ac:dyDescent="0.25">
      <c r="A2" s="1" t="s">
        <v>0</v>
      </c>
      <c r="B2" s="19" t="s">
        <v>411</v>
      </c>
      <c r="C2" s="19"/>
      <c r="D2" s="19"/>
    </row>
    <row r="3" spans="1:4" ht="15" customHeight="1" x14ac:dyDescent="0.25">
      <c r="A3" s="1" t="s">
        <v>0</v>
      </c>
      <c r="B3" s="20" t="s">
        <v>412</v>
      </c>
      <c r="C3" s="21"/>
      <c r="D3" s="21"/>
    </row>
    <row r="4" spans="1:4" ht="15" customHeight="1" x14ac:dyDescent="0.25">
      <c r="A4" s="1" t="s">
        <v>0</v>
      </c>
      <c r="B4" s="20" t="s">
        <v>413</v>
      </c>
      <c r="C4" s="21"/>
      <c r="D4" s="21"/>
    </row>
    <row r="5" spans="1:4" ht="15" customHeight="1" x14ac:dyDescent="0.25">
      <c r="A5" s="1" t="s">
        <v>0</v>
      </c>
      <c r="B5" s="1" t="s">
        <v>0</v>
      </c>
      <c r="C5" s="1" t="s">
        <v>0</v>
      </c>
      <c r="D5" s="1" t="s">
        <v>0</v>
      </c>
    </row>
    <row r="6" spans="1:4" ht="15" customHeight="1" x14ac:dyDescent="0.25">
      <c r="A6" s="1" t="s">
        <v>0</v>
      </c>
      <c r="B6" s="1" t="s">
        <v>0</v>
      </c>
      <c r="C6" s="1" t="s">
        <v>0</v>
      </c>
      <c r="D6" s="1" t="s">
        <v>0</v>
      </c>
    </row>
    <row r="7" spans="1:4" ht="15" customHeight="1" x14ac:dyDescent="0.25">
      <c r="A7" s="1" t="s">
        <v>0</v>
      </c>
      <c r="B7" s="1" t="s">
        <v>0</v>
      </c>
      <c r="C7" s="2" t="s">
        <v>1</v>
      </c>
      <c r="D7" s="1"/>
    </row>
    <row r="8" spans="1:4" ht="15" customHeight="1" x14ac:dyDescent="0.25">
      <c r="A8" s="1" t="s">
        <v>0</v>
      </c>
      <c r="B8" s="1" t="s">
        <v>0</v>
      </c>
      <c r="C8" s="1" t="s">
        <v>0</v>
      </c>
      <c r="D8" s="1" t="s">
        <v>0</v>
      </c>
    </row>
    <row r="9" spans="1:4" ht="15" customHeight="1" x14ac:dyDescent="0.25">
      <c r="A9" s="1" t="s">
        <v>0</v>
      </c>
      <c r="B9" s="1" t="s">
        <v>0</v>
      </c>
      <c r="C9" s="3" t="s">
        <v>2</v>
      </c>
      <c r="D9" s="16" t="s">
        <v>417</v>
      </c>
    </row>
    <row r="10" spans="1:4" ht="15" customHeight="1" x14ac:dyDescent="0.25">
      <c r="A10" s="1" t="s">
        <v>0</v>
      </c>
      <c r="B10" s="1" t="s">
        <v>0</v>
      </c>
      <c r="C10" s="1" t="s">
        <v>0</v>
      </c>
      <c r="D10" s="1" t="s">
        <v>0</v>
      </c>
    </row>
    <row r="11" spans="1:4" ht="15" customHeight="1" x14ac:dyDescent="0.25">
      <c r="A11" s="1" t="s">
        <v>0</v>
      </c>
      <c r="B11" s="1" t="s">
        <v>0</v>
      </c>
      <c r="C11" s="1" t="s">
        <v>0</v>
      </c>
      <c r="D11" s="1" t="s">
        <v>0</v>
      </c>
    </row>
    <row r="12" spans="1:4" ht="15" customHeight="1" x14ac:dyDescent="0.25">
      <c r="A12" s="1" t="s">
        <v>0</v>
      </c>
      <c r="B12" s="1" t="s">
        <v>0</v>
      </c>
      <c r="C12" s="1" t="s">
        <v>0</v>
      </c>
      <c r="D12" s="1" t="s">
        <v>3</v>
      </c>
    </row>
    <row r="13" spans="1:4" ht="15" customHeight="1" x14ac:dyDescent="0.25">
      <c r="A13" s="1" t="s">
        <v>0</v>
      </c>
      <c r="B13" s="5" t="s">
        <v>4</v>
      </c>
      <c r="C13" s="5" t="s">
        <v>5</v>
      </c>
      <c r="D13" s="5" t="s">
        <v>6</v>
      </c>
    </row>
    <row r="14" spans="1:4" ht="15" customHeight="1" x14ac:dyDescent="0.25">
      <c r="A14" s="1" t="s">
        <v>0</v>
      </c>
      <c r="B14" s="6" t="s">
        <v>7</v>
      </c>
      <c r="C14" s="4" t="s">
        <v>8</v>
      </c>
      <c r="D14" s="4" t="s">
        <v>9</v>
      </c>
    </row>
    <row r="15" spans="1:4" ht="15" customHeight="1" x14ac:dyDescent="0.25">
      <c r="A15" s="1" t="s">
        <v>0</v>
      </c>
      <c r="B15" s="6" t="s">
        <v>10</v>
      </c>
      <c r="C15" s="4" t="s">
        <v>11</v>
      </c>
      <c r="D15" s="4" t="s">
        <v>12</v>
      </c>
    </row>
    <row r="16" spans="1:4" ht="15" customHeight="1" x14ac:dyDescent="0.25">
      <c r="A16" s="1" t="s">
        <v>0</v>
      </c>
      <c r="B16" s="6" t="s">
        <v>13</v>
      </c>
      <c r="C16" s="4" t="s">
        <v>14</v>
      </c>
      <c r="D16" s="4" t="s">
        <v>15</v>
      </c>
    </row>
    <row r="17" spans="1:4" ht="15" customHeight="1" x14ac:dyDescent="0.25">
      <c r="A17" s="1" t="s">
        <v>0</v>
      </c>
      <c r="B17" s="6" t="s">
        <v>16</v>
      </c>
      <c r="C17" s="4" t="s">
        <v>17</v>
      </c>
      <c r="D17" s="4" t="s">
        <v>18</v>
      </c>
    </row>
    <row r="18" spans="1:4" ht="15" customHeight="1" x14ac:dyDescent="0.25">
      <c r="A18" s="1" t="s">
        <v>0</v>
      </c>
      <c r="B18" s="1" t="s">
        <v>0</v>
      </c>
      <c r="C18" s="1" t="s">
        <v>0</v>
      </c>
      <c r="D18" s="1" t="s">
        <v>0</v>
      </c>
    </row>
    <row r="19" spans="1:4" ht="15" customHeight="1" x14ac:dyDescent="0.25">
      <c r="A19" s="1" t="s">
        <v>0</v>
      </c>
      <c r="B19" s="1" t="s">
        <v>0</v>
      </c>
      <c r="C19" s="1" t="s">
        <v>0</v>
      </c>
      <c r="D19" s="1" t="s">
        <v>0</v>
      </c>
    </row>
    <row r="20" spans="1:4" ht="15" customHeight="1" x14ac:dyDescent="0.25">
      <c r="A20" s="1" t="s">
        <v>0</v>
      </c>
      <c r="B20" s="7" t="s">
        <v>19</v>
      </c>
      <c r="C20" s="8" t="s">
        <v>20</v>
      </c>
      <c r="D20" s="1" t="s">
        <v>0</v>
      </c>
    </row>
    <row r="21" spans="1:4" ht="15" customHeight="1" x14ac:dyDescent="0.25">
      <c r="A21" s="1" t="s">
        <v>0</v>
      </c>
      <c r="B21" s="1" t="s">
        <v>0</v>
      </c>
      <c r="C21" s="22" t="s">
        <v>21</v>
      </c>
      <c r="D21" s="21"/>
    </row>
    <row r="22" spans="1:4" ht="15" customHeight="1" x14ac:dyDescent="0.25">
      <c r="A22" s="1" t="s">
        <v>0</v>
      </c>
      <c r="B22" s="1" t="s">
        <v>0</v>
      </c>
      <c r="C22" s="1" t="s">
        <v>0</v>
      </c>
      <c r="D22" s="1" t="s">
        <v>0</v>
      </c>
    </row>
    <row r="23" spans="1:4" ht="15" customHeight="1" x14ac:dyDescent="0.25">
      <c r="A23" s="1" t="s">
        <v>0</v>
      </c>
      <c r="B23" s="1" t="s">
        <v>0</v>
      </c>
      <c r="C23" s="1" t="s">
        <v>0</v>
      </c>
      <c r="D23" s="1" t="s">
        <v>22</v>
      </c>
    </row>
    <row r="24" spans="1:4" ht="15" customHeight="1" x14ac:dyDescent="0.25">
      <c r="A24" s="1" t="s">
        <v>0</v>
      </c>
      <c r="B24" s="1" t="s">
        <v>0</v>
      </c>
      <c r="C24" s="1" t="s">
        <v>0</v>
      </c>
      <c r="D24" s="1" t="s">
        <v>0</v>
      </c>
    </row>
    <row r="25" spans="1:4" ht="15" customHeight="1" x14ac:dyDescent="0.25">
      <c r="A25" s="1" t="s">
        <v>0</v>
      </c>
      <c r="B25" s="1" t="s">
        <v>0</v>
      </c>
      <c r="C25" s="1" t="s">
        <v>22</v>
      </c>
      <c r="D25" s="1" t="s">
        <v>0</v>
      </c>
    </row>
    <row r="26" spans="1:4" ht="15" customHeight="1" x14ac:dyDescent="0.25">
      <c r="A26" s="1" t="s">
        <v>0</v>
      </c>
      <c r="B26" s="1" t="s">
        <v>0</v>
      </c>
      <c r="C26" s="1" t="s">
        <v>0</v>
      </c>
      <c r="D26" s="8" t="s">
        <v>418</v>
      </c>
    </row>
    <row r="27" spans="1:4" ht="15" customHeight="1" x14ac:dyDescent="0.25">
      <c r="A27" s="23" t="s">
        <v>23</v>
      </c>
      <c r="B27" s="23"/>
      <c r="C27" s="2" t="s">
        <v>24</v>
      </c>
      <c r="D27" s="17" t="s">
        <v>415</v>
      </c>
    </row>
    <row r="28" spans="1:4" ht="15" customHeight="1" x14ac:dyDescent="0.25">
      <c r="A28" s="18" t="s">
        <v>25</v>
      </c>
      <c r="B28" s="18"/>
      <c r="C28" s="9" t="s">
        <v>25</v>
      </c>
      <c r="D28" s="9" t="s">
        <v>26</v>
      </c>
    </row>
    <row r="29" spans="1:4" ht="15" customHeight="1" x14ac:dyDescent="0.25">
      <c r="A29" s="1" t="s">
        <v>0</v>
      </c>
      <c r="B29" s="1" t="s">
        <v>0</v>
      </c>
      <c r="C29" s="1" t="s">
        <v>0</v>
      </c>
      <c r="D29" s="1" t="s">
        <v>0</v>
      </c>
    </row>
    <row r="30" spans="1:4" ht="15" customHeight="1" x14ac:dyDescent="0.25">
      <c r="A30" s="1" t="s">
        <v>0</v>
      </c>
      <c r="B30" s="1" t="s">
        <v>0</v>
      </c>
      <c r="C30" s="1" t="s">
        <v>0</v>
      </c>
      <c r="D30" s="1" t="s">
        <v>0</v>
      </c>
    </row>
    <row r="31" spans="1:4" ht="15" customHeight="1" x14ac:dyDescent="0.25">
      <c r="A31" s="1" t="s">
        <v>0</v>
      </c>
      <c r="B31" s="1" t="s">
        <v>0</v>
      </c>
      <c r="C31" s="1" t="s">
        <v>0</v>
      </c>
      <c r="D31" s="1" t="s">
        <v>0</v>
      </c>
    </row>
    <row r="32" spans="1:4" ht="15" customHeight="1" x14ac:dyDescent="0.25">
      <c r="A32" s="1" t="s">
        <v>0</v>
      </c>
      <c r="B32" s="1" t="s">
        <v>0</v>
      </c>
      <c r="C32" s="1" t="s">
        <v>0</v>
      </c>
      <c r="D32" s="1" t="s">
        <v>0</v>
      </c>
    </row>
    <row r="33" spans="2:4" ht="15.75" x14ac:dyDescent="0.25">
      <c r="B33" s="15" t="s">
        <v>416</v>
      </c>
      <c r="C33" s="15" t="s">
        <v>416</v>
      </c>
      <c r="D33" s="15" t="s">
        <v>414</v>
      </c>
    </row>
  </sheetData>
  <mergeCells count="6">
    <mergeCell ref="A28:B28"/>
    <mergeCell ref="B2:D2"/>
    <mergeCell ref="B3:D3"/>
    <mergeCell ref="B4:D4"/>
    <mergeCell ref="C21:D21"/>
    <mergeCell ref="A27:B27"/>
  </mergeCell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EE89F-A39E-4411-9D37-6C82216F02A5}">
  <sheetPr>
    <outlinePr summaryBelow="0" summaryRight="0"/>
    <pageSetUpPr autoPageBreaks="0" fitToPage="1"/>
  </sheetPr>
  <dimension ref="A1:E116"/>
  <sheetViews>
    <sheetView workbookViewId="0">
      <selection activeCell="B39" sqref="B39"/>
    </sheetView>
  </sheetViews>
  <sheetFormatPr defaultRowHeight="12.75" x14ac:dyDescent="0.2"/>
  <cols>
    <col min="1" max="1" width="49.140625" customWidth="1"/>
    <col min="2" max="2" width="6.85546875" customWidth="1"/>
    <col min="3" max="3" width="11.42578125" customWidth="1"/>
    <col min="4" max="4" width="19" customWidth="1"/>
    <col min="5" max="5" width="20.85546875" customWidth="1"/>
  </cols>
  <sheetData>
    <row r="1" spans="1:5" ht="15" customHeight="1" x14ac:dyDescent="0.25">
      <c r="A1" s="10" t="s">
        <v>27</v>
      </c>
      <c r="B1" s="10" t="s">
        <v>28</v>
      </c>
      <c r="C1" s="10" t="s">
        <v>29</v>
      </c>
      <c r="D1" s="10" t="s">
        <v>30</v>
      </c>
      <c r="E1" s="10" t="s">
        <v>31</v>
      </c>
    </row>
    <row r="2" spans="1:5" ht="15" customHeight="1" x14ac:dyDescent="0.25">
      <c r="A2" s="11" t="s">
        <v>7</v>
      </c>
      <c r="B2" s="11" t="s">
        <v>10</v>
      </c>
      <c r="C2" s="11" t="s">
        <v>13</v>
      </c>
      <c r="D2" s="11" t="s">
        <v>16</v>
      </c>
      <c r="E2" s="11" t="s">
        <v>32</v>
      </c>
    </row>
    <row r="3" spans="1:5" ht="15" customHeight="1" x14ac:dyDescent="0.25">
      <c r="A3" s="12" t="s">
        <v>33</v>
      </c>
      <c r="B3" s="12" t="s">
        <v>7</v>
      </c>
      <c r="C3" s="4" t="s">
        <v>0</v>
      </c>
      <c r="D3" s="4"/>
      <c r="E3" s="4"/>
    </row>
    <row r="4" spans="1:5" ht="15" customHeight="1" x14ac:dyDescent="0.25">
      <c r="A4" s="12" t="s">
        <v>34</v>
      </c>
      <c r="B4" s="12" t="s">
        <v>35</v>
      </c>
      <c r="C4" s="4" t="s">
        <v>0</v>
      </c>
      <c r="D4" s="4">
        <v>50793010297</v>
      </c>
      <c r="E4" s="4">
        <v>50329106754</v>
      </c>
    </row>
    <row r="5" spans="1:5" ht="15" customHeight="1" x14ac:dyDescent="0.25">
      <c r="A5" s="4" t="s">
        <v>36</v>
      </c>
      <c r="B5" s="4" t="s">
        <v>37</v>
      </c>
      <c r="C5" s="4" t="s">
        <v>0</v>
      </c>
      <c r="D5" s="4">
        <v>440936775</v>
      </c>
      <c r="E5" s="4">
        <v>443857191</v>
      </c>
    </row>
    <row r="6" spans="1:5" ht="15" customHeight="1" x14ac:dyDescent="0.25">
      <c r="A6" s="4" t="s">
        <v>38</v>
      </c>
      <c r="B6" s="4" t="s">
        <v>39</v>
      </c>
      <c r="C6" s="4" t="s">
        <v>0</v>
      </c>
      <c r="D6" s="4">
        <v>440936775</v>
      </c>
      <c r="E6" s="4">
        <v>443857191</v>
      </c>
    </row>
    <row r="7" spans="1:5" ht="15" customHeight="1" x14ac:dyDescent="0.25">
      <c r="A7" s="4" t="s">
        <v>40</v>
      </c>
      <c r="B7" s="4" t="s">
        <v>41</v>
      </c>
      <c r="C7" s="4" t="s">
        <v>0</v>
      </c>
      <c r="D7" s="4"/>
      <c r="E7" s="4">
        <v>0</v>
      </c>
    </row>
    <row r="8" spans="1:5" ht="15" customHeight="1" x14ac:dyDescent="0.25">
      <c r="A8" s="4" t="s">
        <v>42</v>
      </c>
      <c r="B8" s="4" t="s">
        <v>43</v>
      </c>
      <c r="C8" s="4" t="s">
        <v>0</v>
      </c>
      <c r="D8" s="4">
        <v>49924089041</v>
      </c>
      <c r="E8" s="4">
        <v>49124089041</v>
      </c>
    </row>
    <row r="9" spans="1:5" ht="15" customHeight="1" x14ac:dyDescent="0.25">
      <c r="A9" s="4" t="s">
        <v>44</v>
      </c>
      <c r="B9" s="4" t="s">
        <v>45</v>
      </c>
      <c r="C9" s="4" t="s">
        <v>0</v>
      </c>
      <c r="D9" s="4">
        <v>49924089041</v>
      </c>
      <c r="E9" s="4">
        <v>49124089041</v>
      </c>
    </row>
    <row r="10" spans="1:5" ht="15" customHeight="1" x14ac:dyDescent="0.25">
      <c r="A10" s="4" t="s">
        <v>46</v>
      </c>
      <c r="B10" s="4" t="s">
        <v>47</v>
      </c>
      <c r="C10" s="4" t="s">
        <v>0</v>
      </c>
      <c r="D10" s="4"/>
      <c r="E10" s="4"/>
    </row>
    <row r="11" spans="1:5" ht="15" customHeight="1" x14ac:dyDescent="0.25">
      <c r="A11" s="4" t="s">
        <v>48</v>
      </c>
      <c r="B11" s="4" t="s">
        <v>49</v>
      </c>
      <c r="C11" s="4" t="s">
        <v>0</v>
      </c>
      <c r="D11" s="4">
        <v>407846918</v>
      </c>
      <c r="E11" s="4">
        <v>741231159</v>
      </c>
    </row>
    <row r="12" spans="1:5" ht="15" customHeight="1" x14ac:dyDescent="0.25">
      <c r="A12" s="4" t="s">
        <v>50</v>
      </c>
      <c r="B12" s="4" t="s">
        <v>51</v>
      </c>
      <c r="C12" s="4" t="s">
        <v>0</v>
      </c>
      <c r="D12" s="4">
        <v>0</v>
      </c>
      <c r="E12" s="4">
        <v>0</v>
      </c>
    </row>
    <row r="13" spans="1:5" ht="15" customHeight="1" x14ac:dyDescent="0.25">
      <c r="A13" s="4" t="s">
        <v>52</v>
      </c>
      <c r="B13" s="4" t="s">
        <v>53</v>
      </c>
      <c r="C13" s="4" t="s">
        <v>0</v>
      </c>
      <c r="D13" s="4">
        <v>21600000</v>
      </c>
      <c r="E13" s="4">
        <v>21600000</v>
      </c>
    </row>
    <row r="14" spans="1:5" ht="15" customHeight="1" x14ac:dyDescent="0.25">
      <c r="A14" s="4" t="s">
        <v>54</v>
      </c>
      <c r="B14" s="4" t="s">
        <v>55</v>
      </c>
      <c r="C14" s="4" t="s">
        <v>0</v>
      </c>
      <c r="D14" s="4"/>
      <c r="E14" s="4"/>
    </row>
    <row r="15" spans="1:5" ht="15" customHeight="1" x14ac:dyDescent="0.25">
      <c r="A15" s="4" t="s">
        <v>56</v>
      </c>
      <c r="B15" s="4" t="s">
        <v>57</v>
      </c>
      <c r="C15" s="4"/>
      <c r="D15" s="4"/>
      <c r="E15" s="4"/>
    </row>
    <row r="16" spans="1:5" ht="15" customHeight="1" x14ac:dyDescent="0.25">
      <c r="A16" s="4" t="s">
        <v>58</v>
      </c>
      <c r="B16" s="4" t="s">
        <v>59</v>
      </c>
      <c r="C16" s="4" t="s">
        <v>0</v>
      </c>
      <c r="D16" s="4">
        <v>386246918</v>
      </c>
      <c r="E16" s="4">
        <v>719631159</v>
      </c>
    </row>
    <row r="17" spans="1:5" ht="15" customHeight="1" x14ac:dyDescent="0.25">
      <c r="A17" s="4" t="s">
        <v>60</v>
      </c>
      <c r="B17" s="4" t="s">
        <v>61</v>
      </c>
      <c r="C17" s="4" t="s">
        <v>0</v>
      </c>
      <c r="D17" s="4"/>
      <c r="E17" s="4"/>
    </row>
    <row r="18" spans="1:5" ht="15" customHeight="1" x14ac:dyDescent="0.25">
      <c r="A18" s="4" t="s">
        <v>62</v>
      </c>
      <c r="B18" s="4" t="s">
        <v>63</v>
      </c>
      <c r="C18" s="4" t="s">
        <v>0</v>
      </c>
      <c r="D18" s="4"/>
      <c r="E18" s="4"/>
    </row>
    <row r="19" spans="1:5" ht="15" customHeight="1" x14ac:dyDescent="0.25">
      <c r="A19" s="4" t="s">
        <v>64</v>
      </c>
      <c r="B19" s="4" t="s">
        <v>65</v>
      </c>
      <c r="C19" s="4" t="s">
        <v>0</v>
      </c>
      <c r="D19" s="4">
        <v>20137563</v>
      </c>
      <c r="E19" s="4">
        <v>19929363</v>
      </c>
    </row>
    <row r="20" spans="1:5" ht="15" customHeight="1" x14ac:dyDescent="0.25">
      <c r="A20" s="4" t="s">
        <v>66</v>
      </c>
      <c r="B20" s="4" t="s">
        <v>67</v>
      </c>
      <c r="C20" s="4" t="s">
        <v>0</v>
      </c>
      <c r="D20" s="4">
        <v>0</v>
      </c>
      <c r="E20" s="4"/>
    </row>
    <row r="21" spans="1:5" ht="15" customHeight="1" x14ac:dyDescent="0.25">
      <c r="A21" s="4" t="s">
        <v>68</v>
      </c>
      <c r="B21" s="4" t="s">
        <v>69</v>
      </c>
      <c r="C21" s="4" t="s">
        <v>0</v>
      </c>
      <c r="D21" s="4">
        <v>20137563</v>
      </c>
      <c r="E21" s="4">
        <v>19929363</v>
      </c>
    </row>
    <row r="22" spans="1:5" ht="15" customHeight="1" x14ac:dyDescent="0.25">
      <c r="A22" s="4" t="s">
        <v>70</v>
      </c>
      <c r="B22" s="4" t="s">
        <v>71</v>
      </c>
      <c r="C22" s="4" t="s">
        <v>0</v>
      </c>
      <c r="D22" s="4"/>
      <c r="E22" s="4"/>
    </row>
    <row r="23" spans="1:5" ht="15" customHeight="1" x14ac:dyDescent="0.25">
      <c r="A23" s="4" t="s">
        <v>72</v>
      </c>
      <c r="B23" s="4" t="s">
        <v>73</v>
      </c>
      <c r="C23" s="4" t="s">
        <v>0</v>
      </c>
      <c r="D23" s="4"/>
      <c r="E23" s="4"/>
    </row>
    <row r="24" spans="1:5" ht="15" customHeight="1" x14ac:dyDescent="0.25">
      <c r="A24" s="4" t="s">
        <v>74</v>
      </c>
      <c r="B24" s="4" t="s">
        <v>75</v>
      </c>
      <c r="C24" s="4" t="s">
        <v>0</v>
      </c>
      <c r="D24" s="4"/>
      <c r="E24" s="4"/>
    </row>
    <row r="25" spans="1:5" ht="15" customHeight="1" x14ac:dyDescent="0.25">
      <c r="A25" s="12" t="s">
        <v>76</v>
      </c>
      <c r="B25" s="12" t="s">
        <v>77</v>
      </c>
      <c r="C25" s="4" t="s">
        <v>0</v>
      </c>
      <c r="D25" s="4">
        <v>45680250</v>
      </c>
      <c r="E25" s="4">
        <v>45680250</v>
      </c>
    </row>
    <row r="26" spans="1:5" ht="15" customHeight="1" x14ac:dyDescent="0.25">
      <c r="A26" s="4" t="s">
        <v>78</v>
      </c>
      <c r="B26" s="4" t="s">
        <v>79</v>
      </c>
      <c r="C26" s="4" t="s">
        <v>0</v>
      </c>
      <c r="D26" s="4">
        <v>45680250</v>
      </c>
      <c r="E26" s="4">
        <v>45680250</v>
      </c>
    </row>
    <row r="27" spans="1:5" ht="15" customHeight="1" x14ac:dyDescent="0.25">
      <c r="A27" s="4" t="s">
        <v>80</v>
      </c>
      <c r="B27" s="4" t="s">
        <v>81</v>
      </c>
      <c r="C27" s="4" t="s">
        <v>0</v>
      </c>
      <c r="D27" s="4"/>
      <c r="E27" s="4"/>
    </row>
    <row r="28" spans="1:5" ht="15" customHeight="1" x14ac:dyDescent="0.25">
      <c r="A28" s="4" t="s">
        <v>82</v>
      </c>
      <c r="B28" s="4" t="s">
        <v>83</v>
      </c>
      <c r="C28" s="4" t="s">
        <v>0</v>
      </c>
      <c r="D28" s="4"/>
      <c r="E28" s="4"/>
    </row>
    <row r="29" spans="1:5" ht="15" customHeight="1" x14ac:dyDescent="0.25">
      <c r="A29" s="4" t="s">
        <v>84</v>
      </c>
      <c r="B29" s="4" t="s">
        <v>85</v>
      </c>
      <c r="C29" s="4" t="s">
        <v>0</v>
      </c>
      <c r="D29" s="4"/>
      <c r="E29" s="4"/>
    </row>
    <row r="30" spans="1:5" ht="15" customHeight="1" x14ac:dyDescent="0.25">
      <c r="A30" s="4" t="s">
        <v>86</v>
      </c>
      <c r="B30" s="4" t="s">
        <v>87</v>
      </c>
      <c r="C30" s="4" t="s">
        <v>0</v>
      </c>
      <c r="D30" s="4">
        <v>45680250</v>
      </c>
      <c r="E30" s="4">
        <v>45680250</v>
      </c>
    </row>
    <row r="31" spans="1:5" ht="15" customHeight="1" x14ac:dyDescent="0.25">
      <c r="A31" s="4" t="s">
        <v>88</v>
      </c>
      <c r="B31" s="4" t="s">
        <v>89</v>
      </c>
      <c r="C31" s="4" t="s">
        <v>0</v>
      </c>
      <c r="D31" s="4"/>
      <c r="E31" s="4"/>
    </row>
    <row r="32" spans="1:5" ht="15" customHeight="1" x14ac:dyDescent="0.25">
      <c r="A32" s="4" t="s">
        <v>90</v>
      </c>
      <c r="B32" s="4" t="s">
        <v>91</v>
      </c>
      <c r="C32" s="4" t="s">
        <v>0</v>
      </c>
      <c r="D32" s="4"/>
      <c r="E32" s="4"/>
    </row>
    <row r="33" spans="1:5" ht="15" customHeight="1" x14ac:dyDescent="0.25">
      <c r="A33" s="4" t="s">
        <v>92</v>
      </c>
      <c r="B33" s="4" t="s">
        <v>93</v>
      </c>
      <c r="C33" s="4" t="s">
        <v>0</v>
      </c>
      <c r="D33" s="4">
        <v>0</v>
      </c>
      <c r="E33" s="4"/>
    </row>
    <row r="34" spans="1:5" ht="15" customHeight="1" x14ac:dyDescent="0.25">
      <c r="A34" s="4" t="s">
        <v>94</v>
      </c>
      <c r="B34" s="4" t="s">
        <v>95</v>
      </c>
      <c r="C34" s="4" t="s">
        <v>0</v>
      </c>
      <c r="D34" s="4"/>
      <c r="E34" s="4"/>
    </row>
    <row r="35" spans="1:5" ht="15" customHeight="1" x14ac:dyDescent="0.25">
      <c r="A35" s="4" t="s">
        <v>96</v>
      </c>
      <c r="B35" s="4" t="s">
        <v>97</v>
      </c>
      <c r="C35" s="4" t="s">
        <v>0</v>
      </c>
      <c r="D35" s="4"/>
      <c r="E35" s="4"/>
    </row>
    <row r="36" spans="1:5" ht="15" customHeight="1" x14ac:dyDescent="0.25">
      <c r="A36" s="4" t="s">
        <v>98</v>
      </c>
      <c r="B36" s="4" t="s">
        <v>99</v>
      </c>
      <c r="C36" s="4" t="s">
        <v>0</v>
      </c>
      <c r="D36" s="4"/>
      <c r="E36" s="4"/>
    </row>
    <row r="37" spans="1:5" ht="15" customHeight="1" x14ac:dyDescent="0.25">
      <c r="A37" s="4" t="s">
        <v>100</v>
      </c>
      <c r="B37" s="4" t="s">
        <v>101</v>
      </c>
      <c r="C37" s="4" t="s">
        <v>0</v>
      </c>
      <c r="D37" s="4"/>
      <c r="E37" s="4"/>
    </row>
    <row r="38" spans="1:5" ht="15" customHeight="1" x14ac:dyDescent="0.25">
      <c r="A38" s="4" t="s">
        <v>102</v>
      </c>
      <c r="B38" s="4" t="s">
        <v>103</v>
      </c>
      <c r="C38" s="4" t="s">
        <v>0</v>
      </c>
      <c r="D38" s="4"/>
      <c r="E38" s="4"/>
    </row>
    <row r="39" spans="1:5" ht="15" customHeight="1" x14ac:dyDescent="0.25">
      <c r="A39" s="4" t="s">
        <v>104</v>
      </c>
      <c r="B39" s="4" t="s">
        <v>105</v>
      </c>
      <c r="C39" s="4" t="s">
        <v>0</v>
      </c>
      <c r="D39" s="4"/>
      <c r="E39" s="4"/>
    </row>
    <row r="40" spans="1:5" ht="15" customHeight="1" x14ac:dyDescent="0.25">
      <c r="A40" s="4" t="s">
        <v>100</v>
      </c>
      <c r="B40" s="4" t="s">
        <v>106</v>
      </c>
      <c r="C40" s="4" t="s">
        <v>0</v>
      </c>
      <c r="D40" s="4"/>
      <c r="E40" s="4"/>
    </row>
    <row r="41" spans="1:5" ht="15" customHeight="1" x14ac:dyDescent="0.25">
      <c r="A41" s="4" t="s">
        <v>102</v>
      </c>
      <c r="B41" s="4" t="s">
        <v>107</v>
      </c>
      <c r="C41" s="4" t="s">
        <v>0</v>
      </c>
      <c r="D41" s="4"/>
      <c r="E41" s="4"/>
    </row>
    <row r="42" spans="1:5" ht="15" customHeight="1" x14ac:dyDescent="0.25">
      <c r="A42" s="4" t="s">
        <v>108</v>
      </c>
      <c r="B42" s="4" t="s">
        <v>109</v>
      </c>
      <c r="C42" s="4" t="s">
        <v>0</v>
      </c>
      <c r="D42" s="4"/>
      <c r="E42" s="4"/>
    </row>
    <row r="43" spans="1:5" ht="15" customHeight="1" x14ac:dyDescent="0.25">
      <c r="A43" s="4" t="s">
        <v>110</v>
      </c>
      <c r="B43" s="4" t="s">
        <v>111</v>
      </c>
      <c r="C43" s="4" t="s">
        <v>0</v>
      </c>
      <c r="D43" s="4"/>
      <c r="E43" s="4"/>
    </row>
    <row r="44" spans="1:5" ht="15" customHeight="1" x14ac:dyDescent="0.25">
      <c r="A44" s="4" t="s">
        <v>112</v>
      </c>
      <c r="B44" s="4" t="s">
        <v>113</v>
      </c>
      <c r="C44" s="4" t="s">
        <v>0</v>
      </c>
      <c r="D44" s="4"/>
      <c r="E44" s="4"/>
    </row>
    <row r="45" spans="1:5" ht="15" customHeight="1" x14ac:dyDescent="0.25">
      <c r="A45" s="4" t="s">
        <v>114</v>
      </c>
      <c r="B45" s="4" t="s">
        <v>115</v>
      </c>
      <c r="C45" s="4" t="s">
        <v>0</v>
      </c>
      <c r="D45" s="4"/>
      <c r="E45" s="4"/>
    </row>
    <row r="46" spans="1:5" ht="15" customHeight="1" x14ac:dyDescent="0.25">
      <c r="A46" s="4" t="s">
        <v>116</v>
      </c>
      <c r="B46" s="4" t="s">
        <v>117</v>
      </c>
      <c r="C46" s="4" t="s">
        <v>0</v>
      </c>
      <c r="D46" s="4">
        <v>0</v>
      </c>
      <c r="E46" s="4"/>
    </row>
    <row r="47" spans="1:5" ht="15" customHeight="1" x14ac:dyDescent="0.25">
      <c r="A47" s="4" t="s">
        <v>118</v>
      </c>
      <c r="B47" s="4" t="s">
        <v>119</v>
      </c>
      <c r="C47" s="4" t="s">
        <v>0</v>
      </c>
      <c r="D47" s="4">
        <v>0</v>
      </c>
      <c r="E47" s="4"/>
    </row>
    <row r="48" spans="1:5" ht="15" customHeight="1" x14ac:dyDescent="0.25">
      <c r="A48" s="4" t="s">
        <v>120</v>
      </c>
      <c r="B48" s="4" t="s">
        <v>121</v>
      </c>
      <c r="C48" s="4" t="s">
        <v>0</v>
      </c>
      <c r="D48" s="4">
        <v>0</v>
      </c>
      <c r="E48" s="4">
        <v>0</v>
      </c>
    </row>
    <row r="49" spans="1:5" ht="15" customHeight="1" x14ac:dyDescent="0.25">
      <c r="A49" s="4" t="s">
        <v>122</v>
      </c>
      <c r="B49" s="4" t="s">
        <v>123</v>
      </c>
      <c r="C49" s="4" t="s">
        <v>0</v>
      </c>
      <c r="D49" s="4"/>
      <c r="E49" s="4"/>
    </row>
    <row r="50" spans="1:5" ht="15" customHeight="1" x14ac:dyDescent="0.25">
      <c r="A50" s="4" t="s">
        <v>124</v>
      </c>
      <c r="B50" s="4" t="s">
        <v>125</v>
      </c>
      <c r="C50" s="4" t="s">
        <v>0</v>
      </c>
      <c r="D50" s="4"/>
      <c r="E50" s="4"/>
    </row>
    <row r="51" spans="1:5" ht="15" customHeight="1" x14ac:dyDescent="0.25">
      <c r="A51" s="4" t="s">
        <v>126</v>
      </c>
      <c r="B51" s="4" t="s">
        <v>127</v>
      </c>
      <c r="C51" s="4" t="s">
        <v>0</v>
      </c>
      <c r="D51" s="4"/>
      <c r="E51" s="4"/>
    </row>
    <row r="52" spans="1:5" ht="15" customHeight="1" x14ac:dyDescent="0.25">
      <c r="A52" s="12" t="s">
        <v>128</v>
      </c>
      <c r="B52" s="12" t="s">
        <v>129</v>
      </c>
      <c r="C52" s="4" t="s">
        <v>0</v>
      </c>
      <c r="D52" s="4">
        <v>50838690547</v>
      </c>
      <c r="E52" s="4">
        <v>50374787004</v>
      </c>
    </row>
    <row r="53" spans="1:5" ht="15" customHeight="1" x14ac:dyDescent="0.25">
      <c r="A53" s="12" t="s">
        <v>130</v>
      </c>
      <c r="B53" s="12" t="s">
        <v>131</v>
      </c>
      <c r="C53" s="4" t="s">
        <v>0</v>
      </c>
      <c r="D53" s="4">
        <v>452208750</v>
      </c>
      <c r="E53" s="4">
        <v>299269438</v>
      </c>
    </row>
    <row r="54" spans="1:5" ht="15" customHeight="1" x14ac:dyDescent="0.25">
      <c r="A54" s="4" t="s">
        <v>132</v>
      </c>
      <c r="B54" s="4" t="s">
        <v>133</v>
      </c>
      <c r="C54" s="4" t="s">
        <v>0</v>
      </c>
      <c r="D54" s="4">
        <v>452208750</v>
      </c>
      <c r="E54" s="4">
        <v>299269438</v>
      </c>
    </row>
    <row r="55" spans="1:5" ht="15" customHeight="1" x14ac:dyDescent="0.25">
      <c r="A55" s="4" t="s">
        <v>134</v>
      </c>
      <c r="B55" s="4" t="s">
        <v>135</v>
      </c>
      <c r="C55" s="4" t="s">
        <v>0</v>
      </c>
      <c r="D55" s="4"/>
      <c r="E55" s="4"/>
    </row>
    <row r="56" spans="1:5" ht="15" customHeight="1" x14ac:dyDescent="0.25">
      <c r="A56" s="4" t="s">
        <v>136</v>
      </c>
      <c r="B56" s="4" t="s">
        <v>137</v>
      </c>
      <c r="C56" s="4" t="s">
        <v>0</v>
      </c>
      <c r="D56" s="4">
        <v>0</v>
      </c>
      <c r="E56" s="4">
        <v>0</v>
      </c>
    </row>
    <row r="57" spans="1:5" ht="15" customHeight="1" x14ac:dyDescent="0.25">
      <c r="A57" s="4" t="s">
        <v>138</v>
      </c>
      <c r="B57" s="4" t="s">
        <v>139</v>
      </c>
      <c r="C57" s="4" t="s">
        <v>0</v>
      </c>
      <c r="D57" s="4"/>
      <c r="E57" s="4"/>
    </row>
    <row r="58" spans="1:5" ht="15" customHeight="1" x14ac:dyDescent="0.25">
      <c r="A58" s="4" t="s">
        <v>140</v>
      </c>
      <c r="B58" s="4" t="s">
        <v>141</v>
      </c>
      <c r="C58" s="4" t="s">
        <v>0</v>
      </c>
      <c r="D58" s="4">
        <v>305869127</v>
      </c>
      <c r="E58" s="4">
        <v>227387579</v>
      </c>
    </row>
    <row r="59" spans="1:5" ht="15" customHeight="1" x14ac:dyDescent="0.25">
      <c r="A59" s="4" t="s">
        <v>142</v>
      </c>
      <c r="B59" s="4" t="s">
        <v>143</v>
      </c>
      <c r="C59" s="4" t="s">
        <v>0</v>
      </c>
      <c r="D59" s="4">
        <v>44372626</v>
      </c>
      <c r="E59" s="4">
        <v>16846863</v>
      </c>
    </row>
    <row r="60" spans="1:5" ht="15" customHeight="1" x14ac:dyDescent="0.25">
      <c r="A60" s="4" t="s">
        <v>144</v>
      </c>
      <c r="B60" s="4" t="s">
        <v>145</v>
      </c>
      <c r="C60" s="4" t="s">
        <v>0</v>
      </c>
      <c r="D60" s="4">
        <v>85000000</v>
      </c>
      <c r="E60" s="4">
        <v>40000000</v>
      </c>
    </row>
    <row r="61" spans="1:5" ht="15" customHeight="1" x14ac:dyDescent="0.25">
      <c r="A61" s="4" t="s">
        <v>146</v>
      </c>
      <c r="B61" s="4" t="s">
        <v>147</v>
      </c>
      <c r="C61" s="4" t="s">
        <v>0</v>
      </c>
      <c r="D61" s="4"/>
      <c r="E61" s="4"/>
    </row>
    <row r="62" spans="1:5" ht="15" customHeight="1" x14ac:dyDescent="0.25">
      <c r="A62" s="4" t="s">
        <v>148</v>
      </c>
      <c r="B62" s="4" t="s">
        <v>149</v>
      </c>
      <c r="C62" s="4" t="s">
        <v>0</v>
      </c>
      <c r="D62" s="4">
        <v>16966997</v>
      </c>
      <c r="E62" s="4">
        <v>15034996</v>
      </c>
    </row>
    <row r="63" spans="1:5" ht="15" customHeight="1" x14ac:dyDescent="0.25">
      <c r="A63" s="4" t="s">
        <v>150</v>
      </c>
      <c r="B63" s="4" t="s">
        <v>151</v>
      </c>
      <c r="C63" s="4" t="s">
        <v>0</v>
      </c>
      <c r="D63" s="4"/>
      <c r="E63" s="4"/>
    </row>
    <row r="64" spans="1:5" ht="15" customHeight="1" x14ac:dyDescent="0.25">
      <c r="A64" s="4" t="s">
        <v>152</v>
      </c>
      <c r="B64" s="4" t="s">
        <v>153</v>
      </c>
      <c r="C64" s="4" t="s">
        <v>0</v>
      </c>
      <c r="D64" s="4"/>
      <c r="E64" s="4"/>
    </row>
    <row r="65" spans="1:5" ht="15" customHeight="1" x14ac:dyDescent="0.25">
      <c r="A65" s="4" t="s">
        <v>154</v>
      </c>
      <c r="B65" s="4" t="s">
        <v>155</v>
      </c>
      <c r="C65" s="4" t="s">
        <v>0</v>
      </c>
      <c r="D65" s="4"/>
      <c r="E65" s="4"/>
    </row>
    <row r="66" spans="1:5" ht="15" customHeight="1" x14ac:dyDescent="0.25">
      <c r="A66" s="4" t="s">
        <v>156</v>
      </c>
      <c r="B66" s="4" t="s">
        <v>157</v>
      </c>
      <c r="C66" s="4" t="s">
        <v>0</v>
      </c>
      <c r="D66" s="4"/>
      <c r="E66" s="4"/>
    </row>
    <row r="67" spans="1:5" ht="15" customHeight="1" x14ac:dyDescent="0.25">
      <c r="A67" s="4" t="s">
        <v>158</v>
      </c>
      <c r="B67" s="4" t="s">
        <v>159</v>
      </c>
      <c r="C67" s="4" t="s">
        <v>0</v>
      </c>
      <c r="D67" s="4"/>
      <c r="E67" s="4"/>
    </row>
    <row r="68" spans="1:5" ht="15" customHeight="1" x14ac:dyDescent="0.25">
      <c r="A68" s="4" t="s">
        <v>160</v>
      </c>
      <c r="B68" s="4" t="s">
        <v>161</v>
      </c>
      <c r="C68" s="4" t="s">
        <v>0</v>
      </c>
      <c r="D68" s="4"/>
      <c r="E68" s="4"/>
    </row>
    <row r="69" spans="1:5" ht="15" customHeight="1" x14ac:dyDescent="0.25">
      <c r="A69" s="4" t="s">
        <v>162</v>
      </c>
      <c r="B69" s="4" t="s">
        <v>163</v>
      </c>
      <c r="C69" s="4" t="s">
        <v>0</v>
      </c>
      <c r="D69" s="4"/>
      <c r="E69" s="4"/>
    </row>
    <row r="70" spans="1:5" ht="15" customHeight="1" x14ac:dyDescent="0.25">
      <c r="A70" s="4" t="s">
        <v>164</v>
      </c>
      <c r="B70" s="4" t="s">
        <v>165</v>
      </c>
      <c r="C70" s="4" t="s">
        <v>0</v>
      </c>
      <c r="D70" s="4"/>
      <c r="E70" s="4"/>
    </row>
    <row r="71" spans="1:5" ht="15" customHeight="1" x14ac:dyDescent="0.25">
      <c r="A71" s="4" t="s">
        <v>166</v>
      </c>
      <c r="B71" s="4" t="s">
        <v>167</v>
      </c>
      <c r="C71" s="4" t="s">
        <v>0</v>
      </c>
      <c r="D71" s="4"/>
      <c r="E71" s="4"/>
    </row>
    <row r="72" spans="1:5" ht="15" customHeight="1" x14ac:dyDescent="0.25">
      <c r="A72" s="4" t="s">
        <v>168</v>
      </c>
      <c r="B72" s="4" t="s">
        <v>169</v>
      </c>
      <c r="C72" s="4" t="s">
        <v>0</v>
      </c>
      <c r="D72" s="4"/>
      <c r="E72" s="4"/>
    </row>
    <row r="73" spans="1:5" ht="15" customHeight="1" x14ac:dyDescent="0.25">
      <c r="A73" s="4" t="s">
        <v>170</v>
      </c>
      <c r="B73" s="4" t="s">
        <v>171</v>
      </c>
      <c r="C73" s="4" t="s">
        <v>0</v>
      </c>
      <c r="D73" s="4"/>
      <c r="E73" s="4"/>
    </row>
    <row r="74" spans="1:5" ht="15" customHeight="1" x14ac:dyDescent="0.25">
      <c r="A74" s="4" t="s">
        <v>172</v>
      </c>
      <c r="B74" s="4" t="s">
        <v>173</v>
      </c>
      <c r="C74" s="4" t="s">
        <v>0</v>
      </c>
      <c r="D74" s="4"/>
      <c r="E74" s="4"/>
    </row>
    <row r="75" spans="1:5" ht="15" customHeight="1" x14ac:dyDescent="0.25">
      <c r="A75" s="4" t="s">
        <v>174</v>
      </c>
      <c r="B75" s="4" t="s">
        <v>175</v>
      </c>
      <c r="C75" s="4" t="s">
        <v>0</v>
      </c>
      <c r="D75" s="4"/>
      <c r="E75" s="4"/>
    </row>
    <row r="76" spans="1:5" ht="15" customHeight="1" x14ac:dyDescent="0.25">
      <c r="A76" s="4" t="s">
        <v>176</v>
      </c>
      <c r="B76" s="4" t="s">
        <v>177</v>
      </c>
      <c r="C76" s="4" t="s">
        <v>0</v>
      </c>
      <c r="D76" s="4"/>
      <c r="E76" s="4"/>
    </row>
    <row r="77" spans="1:5" ht="15" customHeight="1" x14ac:dyDescent="0.25">
      <c r="A77" s="4" t="s">
        <v>178</v>
      </c>
      <c r="B77" s="4" t="s">
        <v>179</v>
      </c>
      <c r="C77" s="4" t="s">
        <v>0</v>
      </c>
      <c r="D77" s="4"/>
      <c r="E77" s="4"/>
    </row>
    <row r="78" spans="1:5" ht="15" customHeight="1" x14ac:dyDescent="0.25">
      <c r="A78" s="12" t="s">
        <v>180</v>
      </c>
      <c r="B78" s="12" t="s">
        <v>181</v>
      </c>
      <c r="C78" s="4" t="s">
        <v>0</v>
      </c>
      <c r="D78" s="4">
        <v>50386481797</v>
      </c>
      <c r="E78" s="4">
        <v>50075517566</v>
      </c>
    </row>
    <row r="79" spans="1:5" ht="15" customHeight="1" x14ac:dyDescent="0.25">
      <c r="A79" s="4" t="s">
        <v>182</v>
      </c>
      <c r="B79" s="4" t="s">
        <v>183</v>
      </c>
      <c r="C79" s="4" t="s">
        <v>0</v>
      </c>
      <c r="D79" s="4">
        <v>50000000000</v>
      </c>
      <c r="E79" s="4">
        <v>50000000000</v>
      </c>
    </row>
    <row r="80" spans="1:5" ht="15" customHeight="1" x14ac:dyDescent="0.25">
      <c r="A80" s="4" t="s">
        <v>184</v>
      </c>
      <c r="B80" s="4" t="s">
        <v>185</v>
      </c>
      <c r="C80" s="4" t="s">
        <v>0</v>
      </c>
      <c r="D80" s="4"/>
      <c r="E80" s="4"/>
    </row>
    <row r="81" spans="1:5" ht="15" customHeight="1" x14ac:dyDescent="0.25">
      <c r="A81" s="4" t="s">
        <v>186</v>
      </c>
      <c r="B81" s="4" t="s">
        <v>187</v>
      </c>
      <c r="C81" s="4" t="s">
        <v>0</v>
      </c>
      <c r="D81" s="4"/>
      <c r="E81" s="4"/>
    </row>
    <row r="82" spans="1:5" ht="15" customHeight="1" x14ac:dyDescent="0.25">
      <c r="A82" s="4" t="s">
        <v>188</v>
      </c>
      <c r="B82" s="4" t="s">
        <v>189</v>
      </c>
      <c r="C82" s="4" t="s">
        <v>0</v>
      </c>
      <c r="D82" s="4"/>
      <c r="E82" s="4"/>
    </row>
    <row r="83" spans="1:5" ht="15" customHeight="1" x14ac:dyDescent="0.25">
      <c r="A83" s="4" t="s">
        <v>190</v>
      </c>
      <c r="B83" s="4" t="s">
        <v>191</v>
      </c>
      <c r="C83" s="4" t="s">
        <v>0</v>
      </c>
      <c r="D83" s="4"/>
      <c r="E83" s="4"/>
    </row>
    <row r="84" spans="1:5" ht="15" customHeight="1" x14ac:dyDescent="0.25">
      <c r="A84" s="4" t="s">
        <v>192</v>
      </c>
      <c r="B84" s="4" t="s">
        <v>193</v>
      </c>
      <c r="C84" s="4" t="s">
        <v>0</v>
      </c>
      <c r="D84" s="4"/>
      <c r="E84" s="4"/>
    </row>
    <row r="85" spans="1:5" ht="15" customHeight="1" x14ac:dyDescent="0.25">
      <c r="A85" s="4" t="s">
        <v>194</v>
      </c>
      <c r="B85" s="4" t="s">
        <v>195</v>
      </c>
      <c r="C85" s="4" t="s">
        <v>0</v>
      </c>
      <c r="D85" s="4"/>
      <c r="E85" s="4"/>
    </row>
    <row r="86" spans="1:5" ht="15" customHeight="1" x14ac:dyDescent="0.25">
      <c r="A86" s="4" t="s">
        <v>196</v>
      </c>
      <c r="B86" s="4" t="s">
        <v>197</v>
      </c>
      <c r="C86" s="4" t="s">
        <v>0</v>
      </c>
      <c r="D86" s="4"/>
      <c r="E86" s="4"/>
    </row>
    <row r="87" spans="1:5" ht="15" customHeight="1" x14ac:dyDescent="0.25">
      <c r="A87" s="4" t="s">
        <v>198</v>
      </c>
      <c r="B87" s="4" t="s">
        <v>199</v>
      </c>
      <c r="C87" s="4" t="s">
        <v>0</v>
      </c>
      <c r="D87" s="4"/>
      <c r="E87" s="4"/>
    </row>
    <row r="88" spans="1:5" ht="15" customHeight="1" x14ac:dyDescent="0.25">
      <c r="A88" s="4" t="s">
        <v>200</v>
      </c>
      <c r="B88" s="4" t="s">
        <v>201</v>
      </c>
      <c r="C88" s="4" t="s">
        <v>0</v>
      </c>
      <c r="D88" s="4">
        <v>386481797</v>
      </c>
      <c r="E88" s="4">
        <v>75517566</v>
      </c>
    </row>
    <row r="89" spans="1:5" ht="15" customHeight="1" x14ac:dyDescent="0.25">
      <c r="A89" s="12" t="s">
        <v>202</v>
      </c>
      <c r="B89" s="12" t="s">
        <v>203</v>
      </c>
      <c r="C89" s="4" t="s">
        <v>0</v>
      </c>
      <c r="D89" s="4">
        <v>50838690547</v>
      </c>
      <c r="E89" s="4">
        <v>50374787004</v>
      </c>
    </row>
    <row r="90" spans="1:5" ht="15" customHeight="1" x14ac:dyDescent="0.25">
      <c r="A90" s="12" t="s">
        <v>204</v>
      </c>
      <c r="B90" s="12" t="s">
        <v>10</v>
      </c>
      <c r="C90" s="4" t="s">
        <v>0</v>
      </c>
      <c r="D90" s="4"/>
      <c r="E90" s="4"/>
    </row>
    <row r="91" spans="1:5" ht="15" customHeight="1" x14ac:dyDescent="0.25">
      <c r="A91" s="4" t="s">
        <v>205</v>
      </c>
      <c r="B91" s="4" t="s">
        <v>206</v>
      </c>
      <c r="C91" s="4" t="s">
        <v>0</v>
      </c>
      <c r="D91" s="4"/>
      <c r="E91" s="4"/>
    </row>
    <row r="92" spans="1:5" ht="15" customHeight="1" x14ac:dyDescent="0.25">
      <c r="A92" s="4" t="s">
        <v>207</v>
      </c>
      <c r="B92" s="4" t="s">
        <v>208</v>
      </c>
      <c r="C92" s="4" t="s">
        <v>0</v>
      </c>
      <c r="D92" s="4"/>
      <c r="E92" s="4"/>
    </row>
    <row r="93" spans="1:5" ht="15" customHeight="1" x14ac:dyDescent="0.25">
      <c r="A93" s="4" t="s">
        <v>209</v>
      </c>
      <c r="B93" s="4" t="s">
        <v>210</v>
      </c>
      <c r="C93" s="4" t="s">
        <v>0</v>
      </c>
      <c r="D93" s="4"/>
      <c r="E93" s="4"/>
    </row>
    <row r="94" spans="1:5" ht="15" customHeight="1" x14ac:dyDescent="0.25">
      <c r="A94" s="4" t="s">
        <v>211</v>
      </c>
      <c r="B94" s="4" t="s">
        <v>212</v>
      </c>
      <c r="C94" s="4" t="s">
        <v>0</v>
      </c>
      <c r="D94" s="4"/>
      <c r="E94" s="4"/>
    </row>
    <row r="95" spans="1:5" ht="15" customHeight="1" x14ac:dyDescent="0.25">
      <c r="A95" s="4" t="s">
        <v>213</v>
      </c>
      <c r="B95" s="4" t="s">
        <v>214</v>
      </c>
      <c r="C95" s="4" t="s">
        <v>0</v>
      </c>
      <c r="D95" s="4"/>
      <c r="E95" s="4"/>
    </row>
    <row r="96" spans="1:5" ht="15" customHeight="1" x14ac:dyDescent="0.25">
      <c r="A96" s="4" t="s">
        <v>215</v>
      </c>
      <c r="B96" s="4" t="s">
        <v>216</v>
      </c>
      <c r="C96" s="4" t="s">
        <v>0</v>
      </c>
      <c r="D96" s="4"/>
      <c r="E96" s="4"/>
    </row>
    <row r="97" spans="1:5" ht="15" customHeight="1" x14ac:dyDescent="0.25">
      <c r="A97" s="4" t="s">
        <v>217</v>
      </c>
      <c r="B97" s="4" t="s">
        <v>13</v>
      </c>
      <c r="C97" s="4" t="s">
        <v>0</v>
      </c>
      <c r="D97" s="4"/>
      <c r="E97" s="4"/>
    </row>
    <row r="98" spans="1:5" ht="15" customHeight="1" x14ac:dyDescent="0.25">
      <c r="A98" s="4" t="s">
        <v>218</v>
      </c>
      <c r="B98" s="4" t="s">
        <v>219</v>
      </c>
      <c r="C98" s="4" t="s">
        <v>0</v>
      </c>
      <c r="D98" s="4"/>
      <c r="E98" s="4"/>
    </row>
    <row r="99" spans="1:5" ht="15" customHeight="1" x14ac:dyDescent="0.25">
      <c r="A99" s="4" t="s">
        <v>220</v>
      </c>
      <c r="B99" s="4" t="s">
        <v>221</v>
      </c>
      <c r="C99" s="4" t="s">
        <v>0</v>
      </c>
      <c r="D99" s="4"/>
      <c r="E99" s="4"/>
    </row>
    <row r="100" spans="1:5" ht="15" customHeight="1" x14ac:dyDescent="0.25">
      <c r="A100" s="4" t="s">
        <v>222</v>
      </c>
      <c r="B100" s="4" t="s">
        <v>223</v>
      </c>
      <c r="C100" s="4" t="s">
        <v>0</v>
      </c>
      <c r="D100" s="4"/>
      <c r="E100" s="4"/>
    </row>
    <row r="101" spans="1:5" ht="15" customHeight="1" x14ac:dyDescent="0.25">
      <c r="A101" s="4" t="s">
        <v>224</v>
      </c>
      <c r="B101" s="4" t="s">
        <v>225</v>
      </c>
      <c r="C101" s="4" t="s">
        <v>0</v>
      </c>
      <c r="D101" s="4"/>
      <c r="E101" s="4"/>
    </row>
    <row r="102" spans="1:5" ht="15" customHeight="1" x14ac:dyDescent="0.25">
      <c r="A102" s="4" t="s">
        <v>226</v>
      </c>
      <c r="B102" s="4" t="s">
        <v>227</v>
      </c>
      <c r="C102" s="4" t="s">
        <v>0</v>
      </c>
      <c r="D102" s="4"/>
      <c r="E102" s="4"/>
    </row>
    <row r="103" spans="1:5" ht="15" customHeight="1" x14ac:dyDescent="0.25">
      <c r="A103" s="4" t="s">
        <v>228</v>
      </c>
      <c r="B103" s="4" t="s">
        <v>229</v>
      </c>
      <c r="C103" s="4" t="s">
        <v>0</v>
      </c>
      <c r="D103" s="4"/>
      <c r="E103" s="4"/>
    </row>
    <row r="104" spans="1:5" ht="15" customHeight="1" x14ac:dyDescent="0.25">
      <c r="A104" s="4" t="s">
        <v>230</v>
      </c>
      <c r="B104" s="4" t="s">
        <v>231</v>
      </c>
      <c r="C104" s="4" t="s">
        <v>0</v>
      </c>
      <c r="D104" s="4"/>
      <c r="E104" s="4"/>
    </row>
    <row r="105" spans="1:5" ht="15" customHeight="1" x14ac:dyDescent="0.25">
      <c r="A105" s="4" t="s">
        <v>232</v>
      </c>
      <c r="B105" s="4" t="s">
        <v>233</v>
      </c>
      <c r="C105" s="4" t="s">
        <v>0</v>
      </c>
      <c r="D105" s="4"/>
      <c r="E105" s="4"/>
    </row>
    <row r="106" spans="1:5" ht="15" customHeight="1" x14ac:dyDescent="0.25">
      <c r="A106" s="4" t="s">
        <v>234</v>
      </c>
      <c r="B106" s="4" t="s">
        <v>235</v>
      </c>
      <c r="C106" s="4" t="s">
        <v>0</v>
      </c>
      <c r="D106" s="4"/>
      <c r="E106" s="4"/>
    </row>
    <row r="107" spans="1:5" ht="15" customHeight="1" x14ac:dyDescent="0.25">
      <c r="A107" s="4" t="s">
        <v>236</v>
      </c>
      <c r="B107" s="4" t="s">
        <v>237</v>
      </c>
      <c r="C107" s="4" t="s">
        <v>0</v>
      </c>
      <c r="D107" s="4"/>
      <c r="E107" s="4"/>
    </row>
    <row r="108" spans="1:5" ht="15" customHeight="1" x14ac:dyDescent="0.25">
      <c r="A108" s="4" t="s">
        <v>238</v>
      </c>
      <c r="B108" s="4" t="s">
        <v>239</v>
      </c>
      <c r="C108" s="4" t="s">
        <v>0</v>
      </c>
      <c r="D108" s="4"/>
      <c r="E108" s="4"/>
    </row>
    <row r="109" spans="1:5" ht="15" customHeight="1" x14ac:dyDescent="0.25">
      <c r="A109" s="4" t="s">
        <v>240</v>
      </c>
      <c r="B109" s="4" t="s">
        <v>241</v>
      </c>
      <c r="C109" s="4" t="s">
        <v>0</v>
      </c>
      <c r="D109" s="4"/>
      <c r="E109" s="4"/>
    </row>
    <row r="110" spans="1:5" ht="15" customHeight="1" x14ac:dyDescent="0.25">
      <c r="A110" s="4" t="s">
        <v>242</v>
      </c>
      <c r="B110" s="4" t="s">
        <v>243</v>
      </c>
      <c r="C110" s="4" t="s">
        <v>0</v>
      </c>
      <c r="D110" s="4"/>
      <c r="E110" s="4"/>
    </row>
    <row r="111" spans="1:5" ht="15" customHeight="1" x14ac:dyDescent="0.25">
      <c r="A111" s="4" t="s">
        <v>244</v>
      </c>
      <c r="B111" s="4" t="s">
        <v>245</v>
      </c>
      <c r="C111" s="4" t="s">
        <v>0</v>
      </c>
      <c r="D111" s="4"/>
      <c r="E111" s="4"/>
    </row>
    <row r="112" spans="1:5" ht="15" customHeight="1" x14ac:dyDescent="0.25">
      <c r="A112" s="4" t="s">
        <v>246</v>
      </c>
      <c r="B112" s="4" t="s">
        <v>247</v>
      </c>
      <c r="C112" s="4" t="s">
        <v>0</v>
      </c>
      <c r="D112" s="4"/>
      <c r="E112" s="4"/>
    </row>
    <row r="113" spans="1:5" ht="15" customHeight="1" x14ac:dyDescent="0.25">
      <c r="A113" s="4" t="s">
        <v>248</v>
      </c>
      <c r="B113" s="4" t="s">
        <v>249</v>
      </c>
      <c r="C113" s="4" t="s">
        <v>0</v>
      </c>
      <c r="D113" s="4"/>
      <c r="E113" s="4"/>
    </row>
    <row r="114" spans="1:5" ht="15" customHeight="1" x14ac:dyDescent="0.25">
      <c r="A114" s="4" t="s">
        <v>250</v>
      </c>
      <c r="B114" s="4" t="s">
        <v>251</v>
      </c>
      <c r="C114" s="4" t="s">
        <v>0</v>
      </c>
      <c r="D114" s="4"/>
      <c r="E114" s="4"/>
    </row>
    <row r="115" spans="1:5" ht="15" customHeight="1" x14ac:dyDescent="0.25">
      <c r="A115" s="4" t="s">
        <v>252</v>
      </c>
      <c r="B115" s="4" t="s">
        <v>253</v>
      </c>
      <c r="C115" s="4" t="s">
        <v>0</v>
      </c>
      <c r="D115" s="4" t="s">
        <v>0</v>
      </c>
      <c r="E115" s="4" t="s">
        <v>0</v>
      </c>
    </row>
    <row r="116" spans="1:5" ht="15" customHeight="1" x14ac:dyDescent="0.25">
      <c r="A116" s="13" t="s">
        <v>0</v>
      </c>
      <c r="B116" s="13" t="s">
        <v>0</v>
      </c>
      <c r="C116" s="13" t="s">
        <v>0</v>
      </c>
      <c r="D116" s="13" t="s">
        <v>0</v>
      </c>
      <c r="E116" s="13" t="s">
        <v>0</v>
      </c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F1C10-302B-408D-84DF-81DBEAC13D71}">
  <sheetPr>
    <outlinePr summaryBelow="0" summaryRight="0"/>
    <pageSetUpPr autoPageBreaks="0" fitToPage="1"/>
  </sheetPr>
  <dimension ref="A1:E34"/>
  <sheetViews>
    <sheetView workbookViewId="0">
      <selection activeCell="D33" sqref="D33"/>
    </sheetView>
  </sheetViews>
  <sheetFormatPr defaultRowHeight="12.75" x14ac:dyDescent="0.2"/>
  <cols>
    <col min="1" max="1" width="45.140625" customWidth="1"/>
    <col min="2" max="2" width="10.7109375" customWidth="1"/>
    <col min="3" max="3" width="16.7109375" customWidth="1"/>
    <col min="4" max="4" width="19.28515625" customWidth="1"/>
    <col min="5" max="5" width="25.140625" customWidth="1"/>
  </cols>
  <sheetData>
    <row r="1" spans="1:5" ht="15" customHeight="1" x14ac:dyDescent="0.2">
      <c r="A1" s="24" t="s">
        <v>27</v>
      </c>
      <c r="B1" s="24" t="s">
        <v>28</v>
      </c>
      <c r="C1" s="24" t="s">
        <v>29</v>
      </c>
      <c r="D1" s="24" t="s">
        <v>254</v>
      </c>
      <c r="E1" s="24" t="s">
        <v>255</v>
      </c>
    </row>
    <row r="2" spans="1:5" ht="15" customHeight="1" x14ac:dyDescent="0.2">
      <c r="A2" s="24"/>
      <c r="B2" s="24"/>
      <c r="C2" s="24"/>
      <c r="D2" s="24"/>
      <c r="E2" s="24"/>
    </row>
    <row r="3" spans="1:5" ht="15" customHeight="1" x14ac:dyDescent="0.25">
      <c r="A3" s="11" t="s">
        <v>7</v>
      </c>
      <c r="B3" s="11" t="s">
        <v>10</v>
      </c>
      <c r="C3" s="11" t="s">
        <v>13</v>
      </c>
      <c r="D3" s="11" t="s">
        <v>16</v>
      </c>
      <c r="E3" s="11" t="s">
        <v>32</v>
      </c>
    </row>
    <row r="4" spans="1:5" ht="15" customHeight="1" x14ac:dyDescent="0.25">
      <c r="A4" s="12" t="s">
        <v>256</v>
      </c>
      <c r="B4" s="12" t="s">
        <v>7</v>
      </c>
      <c r="C4" s="12" t="s">
        <v>0</v>
      </c>
      <c r="D4" s="12"/>
      <c r="E4" s="12" t="s">
        <v>0</v>
      </c>
    </row>
    <row r="5" spans="1:5" ht="15" customHeight="1" x14ac:dyDescent="0.25">
      <c r="A5" s="4" t="s">
        <v>257</v>
      </c>
      <c r="B5" s="4" t="s">
        <v>258</v>
      </c>
      <c r="C5" s="4" t="s">
        <v>0</v>
      </c>
      <c r="D5" s="16">
        <v>0</v>
      </c>
      <c r="E5" s="16">
        <v>10000000000</v>
      </c>
    </row>
    <row r="6" spans="1:5" ht="15" customHeight="1" x14ac:dyDescent="0.25">
      <c r="A6" s="4" t="s">
        <v>259</v>
      </c>
      <c r="B6" s="4" t="s">
        <v>260</v>
      </c>
      <c r="C6" s="4" t="s">
        <v>0</v>
      </c>
      <c r="D6" s="16">
        <v>0</v>
      </c>
      <c r="E6" s="16">
        <v>-250430100</v>
      </c>
    </row>
    <row r="7" spans="1:5" ht="15" customHeight="1" x14ac:dyDescent="0.25">
      <c r="A7" s="4" t="s">
        <v>261</v>
      </c>
      <c r="B7" s="4" t="s">
        <v>262</v>
      </c>
      <c r="C7" s="4" t="s">
        <v>0</v>
      </c>
      <c r="D7" s="16">
        <v>-34117857</v>
      </c>
      <c r="E7" s="16">
        <v>-291331266</v>
      </c>
    </row>
    <row r="8" spans="1:5" ht="15" customHeight="1" x14ac:dyDescent="0.25">
      <c r="A8" s="4" t="s">
        <v>263</v>
      </c>
      <c r="B8" s="4" t="s">
        <v>264</v>
      </c>
      <c r="C8" s="4" t="s">
        <v>0</v>
      </c>
      <c r="D8" s="16"/>
      <c r="E8" s="16">
        <v>0</v>
      </c>
    </row>
    <row r="9" spans="1:5" ht="15" customHeight="1" x14ac:dyDescent="0.25">
      <c r="A9" s="4" t="s">
        <v>265</v>
      </c>
      <c r="B9" s="4" t="s">
        <v>266</v>
      </c>
      <c r="C9" s="4" t="s">
        <v>0</v>
      </c>
      <c r="D9" s="16">
        <v>0</v>
      </c>
      <c r="E9" s="16">
        <v>-1831291275</v>
      </c>
    </row>
    <row r="10" spans="1:5" ht="15" customHeight="1" x14ac:dyDescent="0.25">
      <c r="A10" s="4" t="s">
        <v>267</v>
      </c>
      <c r="B10" s="4" t="s">
        <v>268</v>
      </c>
      <c r="C10" s="4" t="s">
        <v>0</v>
      </c>
      <c r="D10" s="16">
        <v>626022</v>
      </c>
      <c r="E10" s="16">
        <v>10004694</v>
      </c>
    </row>
    <row r="11" spans="1:5" ht="15" customHeight="1" x14ac:dyDescent="0.25">
      <c r="A11" s="4" t="s">
        <v>269</v>
      </c>
      <c r="B11" s="4" t="s">
        <v>270</v>
      </c>
      <c r="C11" s="4" t="s">
        <v>0</v>
      </c>
      <c r="D11" s="16">
        <v>-13903924</v>
      </c>
      <c r="E11" s="16">
        <v>-766270544</v>
      </c>
    </row>
    <row r="12" spans="1:5" ht="15" customHeight="1" x14ac:dyDescent="0.25">
      <c r="A12" s="12" t="s">
        <v>271</v>
      </c>
      <c r="B12" s="12" t="s">
        <v>272</v>
      </c>
      <c r="C12" s="4" t="s">
        <v>0</v>
      </c>
      <c r="D12" s="16">
        <v>-47395759</v>
      </c>
      <c r="E12" s="16">
        <v>6870681509</v>
      </c>
    </row>
    <row r="13" spans="1:5" ht="15" customHeight="1" x14ac:dyDescent="0.25">
      <c r="A13" s="12" t="s">
        <v>273</v>
      </c>
      <c r="B13" s="12" t="s">
        <v>10</v>
      </c>
      <c r="C13" s="4" t="s">
        <v>0</v>
      </c>
      <c r="D13" s="16"/>
      <c r="E13" s="16"/>
    </row>
    <row r="14" spans="1:5" ht="15" customHeight="1" x14ac:dyDescent="0.25">
      <c r="A14" s="4" t="s">
        <v>274</v>
      </c>
      <c r="B14" s="4" t="s">
        <v>275</v>
      </c>
      <c r="C14" s="4"/>
      <c r="D14" s="16"/>
      <c r="E14" s="16"/>
    </row>
    <row r="15" spans="1:5" ht="15" customHeight="1" x14ac:dyDescent="0.25">
      <c r="A15" s="4" t="s">
        <v>276</v>
      </c>
      <c r="B15" s="4" t="s">
        <v>277</v>
      </c>
      <c r="C15" s="4" t="s">
        <v>0</v>
      </c>
      <c r="D15" s="16"/>
      <c r="E15" s="16"/>
    </row>
    <row r="16" spans="1:5" ht="15" customHeight="1" x14ac:dyDescent="0.25">
      <c r="A16" s="4" t="s">
        <v>278</v>
      </c>
      <c r="B16" s="4" t="s">
        <v>279</v>
      </c>
      <c r="C16" s="4" t="s">
        <v>0</v>
      </c>
      <c r="D16" s="16">
        <v>-42300000000</v>
      </c>
      <c r="E16" s="16">
        <v>-33000000000</v>
      </c>
    </row>
    <row r="17" spans="1:5" ht="15" customHeight="1" x14ac:dyDescent="0.25">
      <c r="A17" s="4" t="s">
        <v>280</v>
      </c>
      <c r="B17" s="4" t="s">
        <v>281</v>
      </c>
      <c r="C17" s="4" t="s">
        <v>0</v>
      </c>
      <c r="D17" s="16">
        <v>41500000000</v>
      </c>
      <c r="E17" s="16"/>
    </row>
    <row r="18" spans="1:5" ht="15" customHeight="1" x14ac:dyDescent="0.25">
      <c r="A18" s="4" t="s">
        <v>282</v>
      </c>
      <c r="B18" s="4" t="s">
        <v>283</v>
      </c>
      <c r="C18" s="4" t="s">
        <v>0</v>
      </c>
      <c r="D18" s="16"/>
      <c r="E18" s="16"/>
    </row>
    <row r="19" spans="1:5" ht="15" customHeight="1" x14ac:dyDescent="0.25">
      <c r="A19" s="4" t="s">
        <v>284</v>
      </c>
      <c r="B19" s="4" t="s">
        <v>285</v>
      </c>
      <c r="C19" s="4" t="s">
        <v>0</v>
      </c>
      <c r="D19" s="16"/>
      <c r="E19" s="16"/>
    </row>
    <row r="20" spans="1:5" ht="15" customHeight="1" x14ac:dyDescent="0.25">
      <c r="A20" s="4" t="s">
        <v>286</v>
      </c>
      <c r="B20" s="4" t="s">
        <v>287</v>
      </c>
      <c r="C20" s="4" t="s">
        <v>0</v>
      </c>
      <c r="D20" s="16">
        <v>844475343</v>
      </c>
      <c r="E20" s="16">
        <v>1312949122</v>
      </c>
    </row>
    <row r="21" spans="1:5" ht="15" customHeight="1" x14ac:dyDescent="0.25">
      <c r="A21" s="4" t="s">
        <v>288</v>
      </c>
      <c r="B21" s="4" t="s">
        <v>289</v>
      </c>
      <c r="C21" s="4" t="s">
        <v>0</v>
      </c>
      <c r="D21" s="16">
        <v>44475343</v>
      </c>
      <c r="E21" s="16">
        <v>-31687050878</v>
      </c>
    </row>
    <row r="22" spans="1:5" ht="15" customHeight="1" x14ac:dyDescent="0.25">
      <c r="A22" s="12" t="s">
        <v>290</v>
      </c>
      <c r="B22" s="12" t="s">
        <v>13</v>
      </c>
      <c r="C22" s="4" t="s">
        <v>0</v>
      </c>
      <c r="D22" s="16"/>
      <c r="E22" s="16"/>
    </row>
    <row r="23" spans="1:5" ht="15" customHeight="1" x14ac:dyDescent="0.25">
      <c r="A23" s="12" t="s">
        <v>291</v>
      </c>
      <c r="B23" s="12" t="s">
        <v>292</v>
      </c>
      <c r="C23" s="4" t="s">
        <v>0</v>
      </c>
      <c r="D23" s="16"/>
      <c r="E23" s="16"/>
    </row>
    <row r="24" spans="1:5" ht="15" customHeight="1" x14ac:dyDescent="0.25">
      <c r="A24" s="4" t="s">
        <v>293</v>
      </c>
      <c r="B24" s="4" t="s">
        <v>294</v>
      </c>
      <c r="C24" s="4" t="s">
        <v>0</v>
      </c>
      <c r="D24" s="16"/>
      <c r="E24" s="16"/>
    </row>
    <row r="25" spans="1:5" ht="15" customHeight="1" x14ac:dyDescent="0.25">
      <c r="A25" s="4" t="s">
        <v>295</v>
      </c>
      <c r="B25" s="4" t="s">
        <v>296</v>
      </c>
      <c r="C25" s="4" t="s">
        <v>0</v>
      </c>
      <c r="D25" s="16"/>
      <c r="E25" s="16"/>
    </row>
    <row r="26" spans="1:5" ht="15" customHeight="1" x14ac:dyDescent="0.25">
      <c r="A26" s="4" t="s">
        <v>297</v>
      </c>
      <c r="B26" s="4" t="s">
        <v>298</v>
      </c>
      <c r="C26" s="4" t="s">
        <v>0</v>
      </c>
      <c r="D26" s="16"/>
      <c r="E26" s="16"/>
    </row>
    <row r="27" spans="1:5" ht="15" customHeight="1" x14ac:dyDescent="0.25">
      <c r="A27" s="4" t="s">
        <v>299</v>
      </c>
      <c r="B27" s="4" t="s">
        <v>300</v>
      </c>
      <c r="C27" s="4" t="s">
        <v>0</v>
      </c>
      <c r="D27" s="16"/>
      <c r="E27" s="16"/>
    </row>
    <row r="28" spans="1:5" ht="15" customHeight="1" x14ac:dyDescent="0.25">
      <c r="A28" s="4" t="s">
        <v>301</v>
      </c>
      <c r="B28" s="4" t="s">
        <v>302</v>
      </c>
      <c r="C28" s="4" t="s">
        <v>0</v>
      </c>
      <c r="D28" s="16"/>
      <c r="E28" s="16"/>
    </row>
    <row r="29" spans="1:5" ht="15" customHeight="1" x14ac:dyDescent="0.25">
      <c r="A29" s="4" t="s">
        <v>303</v>
      </c>
      <c r="B29" s="4" t="s">
        <v>304</v>
      </c>
      <c r="C29" s="4" t="s">
        <v>0</v>
      </c>
      <c r="D29" s="16">
        <v>0</v>
      </c>
      <c r="E29" s="16"/>
    </row>
    <row r="30" spans="1:5" ht="15" customHeight="1" x14ac:dyDescent="0.25">
      <c r="A30" s="4" t="s">
        <v>305</v>
      </c>
      <c r="B30" s="4" t="s">
        <v>306</v>
      </c>
      <c r="C30" s="4" t="s">
        <v>0</v>
      </c>
      <c r="D30" s="16">
        <v>-2920416</v>
      </c>
      <c r="E30" s="16">
        <v>-24816369369</v>
      </c>
    </row>
    <row r="31" spans="1:5" ht="15" customHeight="1" x14ac:dyDescent="0.25">
      <c r="A31" s="4" t="s">
        <v>307</v>
      </c>
      <c r="B31" s="4" t="s">
        <v>308</v>
      </c>
      <c r="C31" s="4" t="s">
        <v>0</v>
      </c>
      <c r="D31" s="16">
        <v>443857191</v>
      </c>
      <c r="E31" s="16">
        <v>25260226560</v>
      </c>
    </row>
    <row r="32" spans="1:5" ht="15" customHeight="1" x14ac:dyDescent="0.25">
      <c r="A32" s="4" t="s">
        <v>309</v>
      </c>
      <c r="B32" s="4" t="s">
        <v>310</v>
      </c>
      <c r="C32" s="4" t="s">
        <v>0</v>
      </c>
      <c r="D32" s="16"/>
      <c r="E32" s="16"/>
    </row>
    <row r="33" spans="1:5" ht="15" customHeight="1" x14ac:dyDescent="0.25">
      <c r="A33" s="4" t="s">
        <v>311</v>
      </c>
      <c r="B33" s="4" t="s">
        <v>312</v>
      </c>
      <c r="C33" s="4" t="s">
        <v>0</v>
      </c>
      <c r="D33" s="16">
        <v>440936775</v>
      </c>
      <c r="E33" s="16">
        <v>443857191</v>
      </c>
    </row>
    <row r="34" spans="1:5" ht="15" customHeight="1" x14ac:dyDescent="0.25">
      <c r="A34" s="13" t="s">
        <v>0</v>
      </c>
      <c r="B34" s="13" t="s">
        <v>0</v>
      </c>
      <c r="C34" s="13" t="s">
        <v>0</v>
      </c>
      <c r="D34" s="13" t="s">
        <v>0</v>
      </c>
      <c r="E34" s="13" t="s">
        <v>0</v>
      </c>
    </row>
  </sheetData>
  <mergeCells count="5">
    <mergeCell ref="A1:A2"/>
    <mergeCell ref="B1:B2"/>
    <mergeCell ref="C1:C2"/>
    <mergeCell ref="D1:D2"/>
    <mergeCell ref="E1:E2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78199-7CD4-4E96-990E-1C8F8F8AADA2}">
  <sheetPr>
    <outlinePr summaryBelow="0" summaryRight="0"/>
    <pageSetUpPr autoPageBreaks="0" fitToPage="1"/>
  </sheetPr>
  <dimension ref="A1:K15"/>
  <sheetViews>
    <sheetView workbookViewId="0">
      <selection activeCell="J14" sqref="J14"/>
    </sheetView>
  </sheetViews>
  <sheetFormatPr defaultRowHeight="12.75" x14ac:dyDescent="0.2"/>
  <cols>
    <col min="1" max="1" width="31.7109375" customWidth="1"/>
    <col min="2" max="2" width="7.28515625" customWidth="1"/>
    <col min="3" max="3" width="12" customWidth="1"/>
    <col min="4" max="4" width="11.28515625" customWidth="1"/>
    <col min="5" max="5" width="10.7109375" customWidth="1"/>
    <col min="6" max="7" width="13.42578125" customWidth="1"/>
    <col min="8" max="8" width="13.5703125" customWidth="1"/>
    <col min="9" max="9" width="13" customWidth="1"/>
    <col min="10" max="10" width="10.42578125" customWidth="1"/>
    <col min="11" max="11" width="11.42578125" customWidth="1"/>
  </cols>
  <sheetData>
    <row r="1" spans="1:11" ht="15" customHeight="1" x14ac:dyDescent="0.25">
      <c r="A1" s="24" t="s">
        <v>27</v>
      </c>
      <c r="B1" s="24" t="s">
        <v>28</v>
      </c>
      <c r="C1" s="24" t="s">
        <v>29</v>
      </c>
      <c r="D1" s="24" t="s">
        <v>313</v>
      </c>
      <c r="E1" s="24"/>
      <c r="F1" s="24" t="s">
        <v>314</v>
      </c>
      <c r="G1" s="24"/>
      <c r="H1" s="24"/>
      <c r="I1" s="24"/>
      <c r="J1" s="24" t="s">
        <v>315</v>
      </c>
      <c r="K1" s="24"/>
    </row>
    <row r="2" spans="1:11" ht="15" customHeight="1" x14ac:dyDescent="0.25">
      <c r="A2" s="24"/>
      <c r="B2" s="24"/>
      <c r="C2" s="24"/>
      <c r="D2" s="24" t="s">
        <v>255</v>
      </c>
      <c r="E2" s="24" t="s">
        <v>254</v>
      </c>
      <c r="F2" s="24" t="s">
        <v>255</v>
      </c>
      <c r="G2" s="24"/>
      <c r="H2" s="24" t="s">
        <v>254</v>
      </c>
      <c r="I2" s="24"/>
      <c r="J2" s="24" t="s">
        <v>255</v>
      </c>
      <c r="K2" s="24" t="s">
        <v>254</v>
      </c>
    </row>
    <row r="3" spans="1:11" ht="15" customHeight="1" x14ac:dyDescent="0.25">
      <c r="A3" s="24"/>
      <c r="B3" s="24"/>
      <c r="C3" s="24"/>
      <c r="D3" s="24"/>
      <c r="E3" s="24"/>
      <c r="F3" s="10" t="s">
        <v>316</v>
      </c>
      <c r="G3" s="10" t="s">
        <v>317</v>
      </c>
      <c r="H3" s="10" t="s">
        <v>318</v>
      </c>
      <c r="I3" s="10" t="s">
        <v>317</v>
      </c>
      <c r="J3" s="24"/>
      <c r="K3" s="24"/>
    </row>
    <row r="4" spans="1:11" ht="15" customHeight="1" x14ac:dyDescent="0.25">
      <c r="A4" s="6" t="s">
        <v>319</v>
      </c>
      <c r="B4" s="6" t="s">
        <v>0</v>
      </c>
      <c r="C4" s="6" t="s">
        <v>320</v>
      </c>
      <c r="D4" s="6" t="s">
        <v>7</v>
      </c>
      <c r="E4" s="6" t="s">
        <v>10</v>
      </c>
      <c r="F4" s="6" t="s">
        <v>13</v>
      </c>
      <c r="G4" s="6" t="s">
        <v>16</v>
      </c>
      <c r="H4" s="6" t="s">
        <v>32</v>
      </c>
      <c r="I4" s="6" t="s">
        <v>321</v>
      </c>
      <c r="J4" s="6" t="s">
        <v>322</v>
      </c>
      <c r="K4" s="6" t="s">
        <v>323</v>
      </c>
    </row>
    <row r="5" spans="1:11" ht="15" customHeight="1" x14ac:dyDescent="0.25">
      <c r="A5" s="4" t="s">
        <v>324</v>
      </c>
      <c r="B5" s="4" t="s">
        <v>325</v>
      </c>
      <c r="C5" s="4" t="s">
        <v>0</v>
      </c>
      <c r="D5" s="16">
        <v>50000000000</v>
      </c>
      <c r="E5" s="16">
        <v>50000000000</v>
      </c>
      <c r="F5" s="16"/>
      <c r="G5" s="16"/>
      <c r="H5" s="16"/>
      <c r="I5" s="16"/>
      <c r="J5" s="16">
        <v>50000000000</v>
      </c>
      <c r="K5" s="16">
        <v>50000000000</v>
      </c>
    </row>
    <row r="6" spans="1:11" ht="15" customHeight="1" x14ac:dyDescent="0.25">
      <c r="A6" s="4" t="s">
        <v>326</v>
      </c>
      <c r="B6" s="4" t="s">
        <v>327</v>
      </c>
      <c r="C6" s="4" t="s">
        <v>0</v>
      </c>
      <c r="D6" s="16"/>
      <c r="E6" s="16"/>
      <c r="F6" s="16"/>
      <c r="G6" s="16"/>
      <c r="H6" s="16"/>
      <c r="I6" s="16"/>
      <c r="J6" s="16"/>
      <c r="K6" s="16"/>
    </row>
    <row r="7" spans="1:11" ht="15" customHeight="1" x14ac:dyDescent="0.25">
      <c r="A7" s="4" t="s">
        <v>328</v>
      </c>
      <c r="B7" s="4" t="s">
        <v>329</v>
      </c>
      <c r="C7" s="4" t="s">
        <v>0</v>
      </c>
      <c r="D7" s="16"/>
      <c r="E7" s="16"/>
      <c r="F7" s="16"/>
      <c r="G7" s="16"/>
      <c r="H7" s="16"/>
      <c r="I7" s="16"/>
      <c r="J7" s="16"/>
      <c r="K7" s="16"/>
    </row>
    <row r="8" spans="1:11" ht="15" customHeight="1" x14ac:dyDescent="0.25">
      <c r="A8" s="4" t="s">
        <v>188</v>
      </c>
      <c r="B8" s="4" t="s">
        <v>330</v>
      </c>
      <c r="C8" s="4" t="s">
        <v>0</v>
      </c>
      <c r="D8" s="16"/>
      <c r="E8" s="16"/>
      <c r="F8" s="16"/>
      <c r="G8" s="16"/>
      <c r="H8" s="16"/>
      <c r="I8" s="16"/>
      <c r="J8" s="16"/>
      <c r="K8" s="16"/>
    </row>
    <row r="9" spans="1:11" ht="15" customHeight="1" x14ac:dyDescent="0.25">
      <c r="A9" s="4" t="s">
        <v>331</v>
      </c>
      <c r="B9" s="4" t="s">
        <v>332</v>
      </c>
      <c r="C9" s="4" t="s">
        <v>0</v>
      </c>
      <c r="D9" s="16"/>
      <c r="E9" s="16"/>
      <c r="F9" s="16"/>
      <c r="G9" s="16"/>
      <c r="H9" s="16"/>
      <c r="I9" s="16"/>
      <c r="J9" s="16"/>
      <c r="K9" s="16"/>
    </row>
    <row r="10" spans="1:11" ht="15" customHeight="1" x14ac:dyDescent="0.25">
      <c r="A10" s="4" t="s">
        <v>192</v>
      </c>
      <c r="B10" s="4" t="s">
        <v>333</v>
      </c>
      <c r="C10" s="4" t="s">
        <v>0</v>
      </c>
      <c r="D10" s="16"/>
      <c r="E10" s="16"/>
      <c r="F10" s="16"/>
      <c r="G10" s="16"/>
      <c r="H10" s="16"/>
      <c r="I10" s="16"/>
      <c r="J10" s="16"/>
      <c r="K10" s="16"/>
    </row>
    <row r="11" spans="1:11" ht="15" customHeight="1" x14ac:dyDescent="0.25">
      <c r="A11" s="4" t="s">
        <v>334</v>
      </c>
      <c r="B11" s="4" t="s">
        <v>335</v>
      </c>
      <c r="C11" s="4" t="s">
        <v>0</v>
      </c>
    </row>
    <row r="12" spans="1:11" ht="15" customHeight="1" x14ac:dyDescent="0.25">
      <c r="A12" s="4" t="s">
        <v>336</v>
      </c>
      <c r="B12" s="4" t="s">
        <v>337</v>
      </c>
      <c r="C12" s="4" t="s">
        <v>0</v>
      </c>
      <c r="D12" s="16"/>
      <c r="E12" s="16"/>
      <c r="F12" s="16"/>
      <c r="G12" s="16"/>
      <c r="H12" s="16"/>
      <c r="I12" s="16"/>
      <c r="J12" s="16"/>
      <c r="K12" s="16"/>
    </row>
    <row r="13" spans="1:11" ht="15" customHeight="1" x14ac:dyDescent="0.25">
      <c r="A13" s="4" t="s">
        <v>338</v>
      </c>
      <c r="B13" s="4" t="s">
        <v>339</v>
      </c>
      <c r="C13" s="4" t="s">
        <v>0</v>
      </c>
      <c r="D13" s="16"/>
      <c r="E13" s="16"/>
      <c r="F13" s="16"/>
      <c r="G13" s="16"/>
      <c r="H13" s="16"/>
      <c r="I13" s="16"/>
      <c r="J13" s="16"/>
      <c r="K13" s="16"/>
    </row>
    <row r="14" spans="1:11" ht="15" customHeight="1" x14ac:dyDescent="0.25">
      <c r="A14" s="4" t="s">
        <v>340</v>
      </c>
      <c r="B14" s="4" t="s">
        <v>341</v>
      </c>
      <c r="C14" s="4" t="s">
        <v>0</v>
      </c>
      <c r="D14" s="16">
        <v>-802414237</v>
      </c>
      <c r="E14" s="16">
        <v>75517566</v>
      </c>
      <c r="F14" s="16">
        <v>877931803</v>
      </c>
      <c r="G14" s="16"/>
      <c r="H14" s="16">
        <v>310964231</v>
      </c>
      <c r="I14" s="16"/>
      <c r="J14" s="16">
        <v>75517566</v>
      </c>
      <c r="K14" s="16">
        <v>386481797</v>
      </c>
    </row>
    <row r="15" spans="1:11" ht="15" customHeight="1" x14ac:dyDescent="0.25">
      <c r="A15" s="4" t="s">
        <v>342</v>
      </c>
      <c r="B15" s="4" t="s">
        <v>343</v>
      </c>
      <c r="C15" s="4" t="s">
        <v>0</v>
      </c>
      <c r="D15" s="16">
        <v>49197585763</v>
      </c>
      <c r="E15" s="16">
        <v>50075517566</v>
      </c>
      <c r="F15" s="16">
        <v>877931803</v>
      </c>
      <c r="G15" s="16"/>
      <c r="H15" s="16">
        <v>310964231</v>
      </c>
      <c r="I15" s="16"/>
      <c r="J15" s="16">
        <v>50075517566</v>
      </c>
      <c r="K15" s="16">
        <v>50386481797</v>
      </c>
    </row>
  </sheetData>
  <mergeCells count="12">
    <mergeCell ref="A1:A3"/>
    <mergeCell ref="B1:B3"/>
    <mergeCell ref="C1:C3"/>
    <mergeCell ref="D2:D3"/>
    <mergeCell ref="E2:E3"/>
    <mergeCell ref="J2:J3"/>
    <mergeCell ref="K2:K3"/>
    <mergeCell ref="D1:E1"/>
    <mergeCell ref="F1:I1"/>
    <mergeCell ref="J1:K1"/>
    <mergeCell ref="H2:I2"/>
    <mergeCell ref="F2:G2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7F2D1-BD61-4F92-BFC9-2BA40DE0A259}">
  <sheetPr>
    <outlinePr summaryBelow="0" summaryRight="0"/>
    <pageSetUpPr autoPageBreaks="0" fitToPage="1"/>
  </sheetPr>
  <dimension ref="A1:G21"/>
  <sheetViews>
    <sheetView tabSelected="1" workbookViewId="0">
      <selection activeCell="E17" sqref="E17"/>
    </sheetView>
  </sheetViews>
  <sheetFormatPr defaultRowHeight="12.75" x14ac:dyDescent="0.2"/>
  <cols>
    <col min="1" max="1" width="29.7109375" customWidth="1"/>
    <col min="2" max="6" width="27.140625" customWidth="1"/>
    <col min="7" max="7" width="20.85546875" customWidth="1"/>
  </cols>
  <sheetData>
    <row r="1" spans="1:7" ht="15" customHeight="1" x14ac:dyDescent="0.25">
      <c r="A1" s="24" t="s">
        <v>27</v>
      </c>
      <c r="B1" s="24" t="s">
        <v>28</v>
      </c>
      <c r="C1" s="24" t="s">
        <v>29</v>
      </c>
      <c r="D1" s="24" t="s">
        <v>344</v>
      </c>
      <c r="E1" s="24"/>
      <c r="F1" s="24" t="s">
        <v>345</v>
      </c>
      <c r="G1" s="24"/>
    </row>
    <row r="2" spans="1:7" ht="15" customHeight="1" x14ac:dyDescent="0.25">
      <c r="A2" s="24"/>
      <c r="B2" s="24"/>
      <c r="C2" s="24"/>
      <c r="D2" s="10" t="s">
        <v>346</v>
      </c>
      <c r="E2" s="10" t="s">
        <v>347</v>
      </c>
      <c r="F2" s="10" t="s">
        <v>346</v>
      </c>
      <c r="G2" s="10" t="s">
        <v>347</v>
      </c>
    </row>
    <row r="3" spans="1:7" ht="15" customHeight="1" x14ac:dyDescent="0.25">
      <c r="A3" s="10" t="s">
        <v>7</v>
      </c>
      <c r="B3" s="10" t="s">
        <v>10</v>
      </c>
      <c r="C3" s="10" t="s">
        <v>13</v>
      </c>
      <c r="D3" s="10" t="s">
        <v>348</v>
      </c>
      <c r="E3" s="10" t="s">
        <v>349</v>
      </c>
      <c r="F3" s="10" t="s">
        <v>350</v>
      </c>
      <c r="G3" s="10" t="s">
        <v>351</v>
      </c>
    </row>
    <row r="4" spans="1:7" ht="15" customHeight="1" x14ac:dyDescent="0.25">
      <c r="A4" s="4" t="s">
        <v>352</v>
      </c>
      <c r="B4" s="4" t="s">
        <v>258</v>
      </c>
      <c r="C4" s="4" t="s">
        <v>0</v>
      </c>
      <c r="D4" s="16">
        <v>0</v>
      </c>
      <c r="E4" s="16" t="s">
        <v>0</v>
      </c>
      <c r="F4" s="16">
        <v>0</v>
      </c>
      <c r="G4" s="16" t="s">
        <v>0</v>
      </c>
    </row>
    <row r="5" spans="1:7" ht="15" customHeight="1" x14ac:dyDescent="0.25">
      <c r="A5" s="4" t="s">
        <v>353</v>
      </c>
      <c r="B5" s="4" t="s">
        <v>260</v>
      </c>
      <c r="C5" s="4" t="s">
        <v>0</v>
      </c>
      <c r="D5" s="16"/>
      <c r="E5" s="16" t="s">
        <v>0</v>
      </c>
      <c r="F5" s="16"/>
      <c r="G5" s="16" t="s">
        <v>0</v>
      </c>
    </row>
    <row r="6" spans="1:7" ht="15" customHeight="1" x14ac:dyDescent="0.25">
      <c r="A6" s="4" t="s">
        <v>354</v>
      </c>
      <c r="B6" s="4" t="s">
        <v>355</v>
      </c>
      <c r="C6" s="4" t="s">
        <v>0</v>
      </c>
      <c r="D6" s="16">
        <v>0</v>
      </c>
      <c r="E6" s="16" t="s">
        <v>0</v>
      </c>
      <c r="F6" s="16">
        <v>0</v>
      </c>
      <c r="G6" s="16" t="s">
        <v>0</v>
      </c>
    </row>
    <row r="7" spans="1:7" ht="15" customHeight="1" x14ac:dyDescent="0.25">
      <c r="A7" s="4" t="s">
        <v>356</v>
      </c>
      <c r="B7" s="4" t="s">
        <v>357</v>
      </c>
      <c r="C7" s="4" t="s">
        <v>0</v>
      </c>
      <c r="D7" s="16">
        <v>0</v>
      </c>
      <c r="E7" s="16" t="s">
        <v>0</v>
      </c>
      <c r="F7" s="16">
        <v>0</v>
      </c>
      <c r="G7" s="16" t="s">
        <v>0</v>
      </c>
    </row>
    <row r="8" spans="1:7" ht="15" customHeight="1" x14ac:dyDescent="0.25">
      <c r="A8" s="4" t="s">
        <v>358</v>
      </c>
      <c r="B8" s="4" t="s">
        <v>272</v>
      </c>
      <c r="C8" s="4" t="s">
        <v>0</v>
      </c>
      <c r="D8" s="16">
        <v>0</v>
      </c>
      <c r="E8" s="16" t="s">
        <v>0</v>
      </c>
      <c r="F8" s="16">
        <v>0</v>
      </c>
      <c r="G8" s="16" t="s">
        <v>0</v>
      </c>
    </row>
    <row r="9" spans="1:7" ht="15" customHeight="1" x14ac:dyDescent="0.25">
      <c r="A9" s="4" t="s">
        <v>359</v>
      </c>
      <c r="B9" s="4" t="s">
        <v>275</v>
      </c>
      <c r="C9" s="4" t="s">
        <v>0</v>
      </c>
      <c r="D9" s="16">
        <v>509217124</v>
      </c>
      <c r="E9" s="16">
        <v>378693137.36986303</v>
      </c>
      <c r="F9" s="16">
        <v>509217124</v>
      </c>
      <c r="G9" s="16">
        <v>378693137.36986303</v>
      </c>
    </row>
    <row r="10" spans="1:7" ht="15" customHeight="1" x14ac:dyDescent="0.25">
      <c r="A10" s="4" t="s">
        <v>360</v>
      </c>
      <c r="B10" s="4" t="s">
        <v>277</v>
      </c>
      <c r="C10" s="4" t="s">
        <v>0</v>
      </c>
      <c r="D10" s="16"/>
      <c r="E10" s="16">
        <v>0</v>
      </c>
      <c r="F10" s="16"/>
      <c r="G10" s="16">
        <v>0</v>
      </c>
    </row>
    <row r="11" spans="1:7" ht="15" customHeight="1" x14ac:dyDescent="0.25">
      <c r="A11" s="4" t="s">
        <v>361</v>
      </c>
      <c r="B11" s="4" t="s">
        <v>283</v>
      </c>
      <c r="C11" s="4" t="s">
        <v>0</v>
      </c>
      <c r="D11" s="16">
        <v>120739380</v>
      </c>
      <c r="E11" s="16">
        <v>105757672</v>
      </c>
      <c r="F11" s="16">
        <v>120739380</v>
      </c>
      <c r="G11" s="16">
        <v>105757672</v>
      </c>
    </row>
    <row r="12" spans="1:7" ht="15" customHeight="1" x14ac:dyDescent="0.25">
      <c r="A12" s="4" t="s">
        <v>362</v>
      </c>
      <c r="B12" s="4" t="s">
        <v>289</v>
      </c>
      <c r="C12" s="4" t="s">
        <v>0</v>
      </c>
      <c r="D12" s="16">
        <v>388477744</v>
      </c>
      <c r="E12" s="16">
        <v>272935465.36986303</v>
      </c>
      <c r="F12" s="16">
        <v>388477744</v>
      </c>
      <c r="G12" s="16">
        <v>272935465.36986303</v>
      </c>
    </row>
    <row r="13" spans="1:7" ht="15" customHeight="1" x14ac:dyDescent="0.25">
      <c r="A13" s="4" t="s">
        <v>363</v>
      </c>
      <c r="B13" s="4" t="s">
        <v>292</v>
      </c>
      <c r="C13" s="4" t="s">
        <v>0</v>
      </c>
      <c r="D13" s="16">
        <v>227545</v>
      </c>
      <c r="E13" s="16">
        <v>259879</v>
      </c>
      <c r="F13" s="16">
        <v>227545</v>
      </c>
      <c r="G13" s="16">
        <v>259879</v>
      </c>
    </row>
    <row r="14" spans="1:7" ht="15" customHeight="1" x14ac:dyDescent="0.25">
      <c r="A14" s="4" t="s">
        <v>364</v>
      </c>
      <c r="B14" s="4" t="s">
        <v>294</v>
      </c>
      <c r="C14" s="4" t="s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ht="15" customHeight="1" x14ac:dyDescent="0.25">
      <c r="A15" s="4" t="s">
        <v>365</v>
      </c>
      <c r="B15" s="4" t="s">
        <v>304</v>
      </c>
      <c r="C15" s="4" t="s">
        <v>0</v>
      </c>
      <c r="D15" s="16">
        <v>227545</v>
      </c>
      <c r="E15" s="16">
        <v>259879</v>
      </c>
      <c r="F15" s="16">
        <v>227545</v>
      </c>
      <c r="G15" s="16">
        <v>259879</v>
      </c>
    </row>
    <row r="16" spans="1:7" ht="15" customHeight="1" x14ac:dyDescent="0.25">
      <c r="A16" s="4" t="s">
        <v>366</v>
      </c>
      <c r="B16" s="4" t="s">
        <v>306</v>
      </c>
      <c r="C16" s="4" t="s">
        <v>0</v>
      </c>
      <c r="D16" s="16">
        <v>388705289</v>
      </c>
      <c r="E16" s="16">
        <v>273195344.36986303</v>
      </c>
      <c r="F16" s="16">
        <v>388705289</v>
      </c>
      <c r="G16" s="16">
        <v>273195344.36986303</v>
      </c>
    </row>
    <row r="17" spans="1:7" ht="15" customHeight="1" x14ac:dyDescent="0.25">
      <c r="A17" s="4" t="s">
        <v>367</v>
      </c>
      <c r="B17" s="4" t="s">
        <v>368</v>
      </c>
      <c r="C17" s="4" t="s">
        <v>0</v>
      </c>
      <c r="D17" s="16">
        <v>77741057.799999997</v>
      </c>
      <c r="E17" s="16">
        <v>54639068.87397261</v>
      </c>
      <c r="F17" s="16">
        <v>77741057.799999997</v>
      </c>
      <c r="G17" s="16">
        <v>54639068.87397261</v>
      </c>
    </row>
    <row r="18" spans="1:7" ht="15" customHeight="1" x14ac:dyDescent="0.25">
      <c r="A18" s="4" t="s">
        <v>369</v>
      </c>
      <c r="B18" s="4" t="s">
        <v>370</v>
      </c>
      <c r="C18" s="4" t="s">
        <v>0</v>
      </c>
      <c r="D18" s="16"/>
      <c r="E18" s="16"/>
      <c r="F18" s="16"/>
      <c r="G18" s="16"/>
    </row>
    <row r="19" spans="1:7" ht="15" customHeight="1" x14ac:dyDescent="0.25">
      <c r="A19" s="4" t="s">
        <v>371</v>
      </c>
      <c r="B19" s="4" t="s">
        <v>308</v>
      </c>
      <c r="C19" s="4" t="s">
        <v>0</v>
      </c>
      <c r="D19" s="16">
        <v>310964231.19999999</v>
      </c>
      <c r="E19" s="16">
        <v>218556275.49589044</v>
      </c>
      <c r="F19" s="16">
        <v>310964231.19999999</v>
      </c>
      <c r="G19" s="16">
        <v>218556275.49589044</v>
      </c>
    </row>
    <row r="20" spans="1:7" ht="15" customHeight="1" x14ac:dyDescent="0.25">
      <c r="A20" s="4" t="s">
        <v>372</v>
      </c>
      <c r="B20" s="4" t="s">
        <v>312</v>
      </c>
      <c r="C20" s="4" t="s">
        <v>0</v>
      </c>
      <c r="D20" s="16">
        <v>62.192846239999994</v>
      </c>
      <c r="E20" s="16">
        <v>43.711255099178089</v>
      </c>
      <c r="F20" s="16">
        <v>62.192846239999994</v>
      </c>
      <c r="G20" s="16">
        <v>43.711255099178089</v>
      </c>
    </row>
    <row r="21" spans="1:7" ht="15" customHeight="1" x14ac:dyDescent="0.25">
      <c r="A21" s="14"/>
      <c r="B21" s="13" t="s">
        <v>0</v>
      </c>
      <c r="C21" s="13" t="s">
        <v>0</v>
      </c>
      <c r="D21" s="13" t="s">
        <v>0</v>
      </c>
      <c r="E21" s="13" t="s">
        <v>0</v>
      </c>
      <c r="F21" s="13" t="s">
        <v>0</v>
      </c>
      <c r="G21" s="13" t="s">
        <v>0</v>
      </c>
    </row>
  </sheetData>
  <mergeCells count="5">
    <mergeCell ref="B1:B2"/>
    <mergeCell ref="C1:C2"/>
    <mergeCell ref="D1:E1"/>
    <mergeCell ref="F1:G1"/>
    <mergeCell ref="A1:A2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563F0-DBE4-43C9-853E-C4E0E3A9FF03}">
  <sheetPr>
    <outlinePr summaryBelow="0" summaryRight="0"/>
    <pageSetUpPr autoPageBreaks="0" fitToPage="1"/>
  </sheetPr>
  <dimension ref="A1:E43"/>
  <sheetViews>
    <sheetView workbookViewId="0">
      <selection activeCell="I19" sqref="I19"/>
    </sheetView>
  </sheetViews>
  <sheetFormatPr defaultRowHeight="12.75" x14ac:dyDescent="0.2"/>
  <cols>
    <col min="1" max="1" width="77.140625" customWidth="1"/>
    <col min="2" max="2" width="6.85546875" customWidth="1"/>
    <col min="3" max="3" width="24.28515625" customWidth="1"/>
    <col min="4" max="5" width="21" customWidth="1"/>
  </cols>
  <sheetData>
    <row r="1" spans="1:5" ht="15" customHeight="1" x14ac:dyDescent="0.25">
      <c r="A1" s="10" t="s">
        <v>27</v>
      </c>
      <c r="B1" s="10" t="s">
        <v>28</v>
      </c>
      <c r="C1" s="10" t="s">
        <v>29</v>
      </c>
      <c r="D1" s="10" t="s">
        <v>254</v>
      </c>
      <c r="E1" s="10" t="s">
        <v>255</v>
      </c>
    </row>
    <row r="2" spans="1:5" ht="15" customHeight="1" x14ac:dyDescent="0.25">
      <c r="A2" s="10" t="s">
        <v>7</v>
      </c>
      <c r="B2" s="10" t="s">
        <v>10</v>
      </c>
      <c r="C2" s="10" t="s">
        <v>13</v>
      </c>
      <c r="D2" s="10" t="s">
        <v>16</v>
      </c>
      <c r="E2" s="10" t="s">
        <v>32</v>
      </c>
    </row>
    <row r="3" spans="1:5" ht="15" customHeight="1" x14ac:dyDescent="0.25">
      <c r="A3" s="12" t="s">
        <v>373</v>
      </c>
      <c r="B3" s="4" t="s">
        <v>7</v>
      </c>
      <c r="C3" s="4" t="s">
        <v>0</v>
      </c>
      <c r="D3" s="4" t="s">
        <v>0</v>
      </c>
      <c r="E3" s="4" t="s">
        <v>0</v>
      </c>
    </row>
    <row r="4" spans="1:5" ht="15" customHeight="1" x14ac:dyDescent="0.25">
      <c r="A4" s="4" t="s">
        <v>374</v>
      </c>
      <c r="B4" s="4" t="s">
        <v>258</v>
      </c>
      <c r="C4" s="4" t="s">
        <v>0</v>
      </c>
      <c r="D4" s="4" t="s">
        <v>0</v>
      </c>
      <c r="E4" s="4" t="s">
        <v>0</v>
      </c>
    </row>
    <row r="5" spans="1:5" ht="15" customHeight="1" x14ac:dyDescent="0.25">
      <c r="A5" s="4" t="s">
        <v>375</v>
      </c>
      <c r="B5" s="4" t="s">
        <v>225</v>
      </c>
      <c r="C5" s="4" t="s">
        <v>0</v>
      </c>
      <c r="D5" s="4" t="s">
        <v>0</v>
      </c>
      <c r="E5" s="4" t="s">
        <v>0</v>
      </c>
    </row>
    <row r="6" spans="1:5" ht="15" customHeight="1" x14ac:dyDescent="0.25">
      <c r="A6" s="4" t="s">
        <v>376</v>
      </c>
      <c r="B6" s="4" t="s">
        <v>260</v>
      </c>
      <c r="C6" s="4" t="s">
        <v>0</v>
      </c>
      <c r="D6" s="4" t="s">
        <v>0</v>
      </c>
      <c r="E6" s="4" t="s">
        <v>0</v>
      </c>
    </row>
    <row r="7" spans="1:5" ht="15" customHeight="1" x14ac:dyDescent="0.25">
      <c r="A7" s="4" t="s">
        <v>377</v>
      </c>
      <c r="B7" s="4" t="s">
        <v>262</v>
      </c>
      <c r="C7" s="4" t="s">
        <v>0</v>
      </c>
      <c r="D7" s="4" t="s">
        <v>0</v>
      </c>
      <c r="E7" s="4" t="s">
        <v>0</v>
      </c>
    </row>
    <row r="8" spans="1:5" ht="15" customHeight="1" x14ac:dyDescent="0.25">
      <c r="A8" s="4" t="s">
        <v>378</v>
      </c>
      <c r="B8" s="4" t="s">
        <v>264</v>
      </c>
      <c r="C8" s="4" t="s">
        <v>0</v>
      </c>
      <c r="D8" s="4" t="s">
        <v>0</v>
      </c>
      <c r="E8" s="4" t="s">
        <v>0</v>
      </c>
    </row>
    <row r="9" spans="1:5" ht="15" customHeight="1" x14ac:dyDescent="0.25">
      <c r="A9" s="4" t="s">
        <v>379</v>
      </c>
      <c r="B9" s="4" t="s">
        <v>266</v>
      </c>
      <c r="C9" s="4" t="s">
        <v>0</v>
      </c>
      <c r="D9" s="4" t="s">
        <v>0</v>
      </c>
      <c r="E9" s="4" t="s">
        <v>0</v>
      </c>
    </row>
    <row r="10" spans="1:5" ht="15" customHeight="1" x14ac:dyDescent="0.25">
      <c r="A10" s="4" t="s">
        <v>380</v>
      </c>
      <c r="B10" s="4" t="s">
        <v>268</v>
      </c>
      <c r="C10" s="4" t="s">
        <v>0</v>
      </c>
      <c r="D10" s="4" t="s">
        <v>0</v>
      </c>
      <c r="E10" s="4" t="s">
        <v>0</v>
      </c>
    </row>
    <row r="11" spans="1:5" ht="15" customHeight="1" x14ac:dyDescent="0.25">
      <c r="A11" s="4" t="s">
        <v>381</v>
      </c>
      <c r="B11" s="4" t="s">
        <v>382</v>
      </c>
      <c r="C11" s="4" t="s">
        <v>0</v>
      </c>
      <c r="D11" s="4" t="s">
        <v>0</v>
      </c>
      <c r="E11" s="4" t="s">
        <v>0</v>
      </c>
    </row>
    <row r="12" spans="1:5" ht="15" customHeight="1" x14ac:dyDescent="0.25">
      <c r="A12" s="4" t="s">
        <v>383</v>
      </c>
      <c r="B12" s="4" t="s">
        <v>384</v>
      </c>
      <c r="C12" s="4" t="s">
        <v>0</v>
      </c>
      <c r="D12" s="4" t="s">
        <v>0</v>
      </c>
      <c r="E12" s="4" t="s">
        <v>0</v>
      </c>
    </row>
    <row r="13" spans="1:5" ht="15" customHeight="1" x14ac:dyDescent="0.25">
      <c r="A13" s="4" t="s">
        <v>385</v>
      </c>
      <c r="B13" s="4" t="s">
        <v>386</v>
      </c>
      <c r="C13" s="4" t="s">
        <v>0</v>
      </c>
      <c r="D13" s="4" t="s">
        <v>0</v>
      </c>
      <c r="E13" s="4" t="s">
        <v>0</v>
      </c>
    </row>
    <row r="14" spans="1:5" ht="15" customHeight="1" x14ac:dyDescent="0.25">
      <c r="A14" s="4" t="s">
        <v>387</v>
      </c>
      <c r="B14" s="4" t="s">
        <v>355</v>
      </c>
      <c r="C14" s="4" t="s">
        <v>0</v>
      </c>
      <c r="D14" s="4" t="s">
        <v>0</v>
      </c>
      <c r="E14" s="4" t="s">
        <v>0</v>
      </c>
    </row>
    <row r="15" spans="1:5" ht="15" customHeight="1" x14ac:dyDescent="0.25">
      <c r="A15" s="4" t="s">
        <v>388</v>
      </c>
      <c r="B15" s="4" t="s">
        <v>357</v>
      </c>
      <c r="C15" s="4" t="s">
        <v>0</v>
      </c>
      <c r="D15" s="4" t="s">
        <v>0</v>
      </c>
      <c r="E15" s="4" t="s">
        <v>0</v>
      </c>
    </row>
    <row r="16" spans="1:5" ht="15" customHeight="1" x14ac:dyDescent="0.25">
      <c r="A16" s="4" t="s">
        <v>389</v>
      </c>
      <c r="B16" s="4" t="s">
        <v>390</v>
      </c>
      <c r="C16" s="4" t="s">
        <v>0</v>
      </c>
      <c r="D16" s="4" t="s">
        <v>0</v>
      </c>
      <c r="E16" s="4" t="s">
        <v>0</v>
      </c>
    </row>
    <row r="17" spans="1:5" ht="15" customHeight="1" x14ac:dyDescent="0.25">
      <c r="A17" s="4" t="s">
        <v>391</v>
      </c>
      <c r="B17" s="4" t="s">
        <v>392</v>
      </c>
      <c r="C17" s="4" t="s">
        <v>0</v>
      </c>
      <c r="D17" s="4" t="s">
        <v>0</v>
      </c>
      <c r="E17" s="4" t="s">
        <v>0</v>
      </c>
    </row>
    <row r="18" spans="1:5" ht="15" customHeight="1" x14ac:dyDescent="0.25">
      <c r="A18" s="4" t="s">
        <v>393</v>
      </c>
      <c r="B18" s="4" t="s">
        <v>394</v>
      </c>
      <c r="C18" s="4" t="s">
        <v>0</v>
      </c>
      <c r="D18" s="4" t="s">
        <v>0</v>
      </c>
      <c r="E18" s="4" t="s">
        <v>0</v>
      </c>
    </row>
    <row r="19" spans="1:5" ht="15" customHeight="1" x14ac:dyDescent="0.25">
      <c r="A19" s="4" t="s">
        <v>395</v>
      </c>
      <c r="B19" s="4" t="s">
        <v>396</v>
      </c>
      <c r="C19" s="4" t="s">
        <v>0</v>
      </c>
      <c r="D19" s="4" t="s">
        <v>0</v>
      </c>
      <c r="E19" s="4" t="s">
        <v>0</v>
      </c>
    </row>
    <row r="20" spans="1:5" ht="15" customHeight="1" x14ac:dyDescent="0.25">
      <c r="A20" s="12" t="s">
        <v>397</v>
      </c>
      <c r="B20" s="4" t="s">
        <v>398</v>
      </c>
      <c r="C20" s="4" t="s">
        <v>0</v>
      </c>
      <c r="D20" s="4" t="s">
        <v>0</v>
      </c>
      <c r="E20" s="4" t="s">
        <v>0</v>
      </c>
    </row>
    <row r="21" spans="1:5" ht="15" customHeight="1" x14ac:dyDescent="0.25">
      <c r="A21" s="12" t="s">
        <v>271</v>
      </c>
      <c r="B21" s="4" t="s">
        <v>272</v>
      </c>
      <c r="C21" s="4" t="s">
        <v>0</v>
      </c>
      <c r="D21" s="4" t="s">
        <v>0</v>
      </c>
      <c r="E21" s="4" t="s">
        <v>0</v>
      </c>
    </row>
    <row r="22" spans="1:5" ht="15" customHeight="1" x14ac:dyDescent="0.25">
      <c r="A22" s="4" t="s">
        <v>273</v>
      </c>
      <c r="B22" s="4" t="s">
        <v>10</v>
      </c>
      <c r="C22" s="4" t="s">
        <v>0</v>
      </c>
      <c r="D22" s="4" t="s">
        <v>0</v>
      </c>
      <c r="E22" s="4" t="s">
        <v>0</v>
      </c>
    </row>
    <row r="23" spans="1:5" ht="15" customHeight="1" x14ac:dyDescent="0.25">
      <c r="A23" s="4" t="s">
        <v>399</v>
      </c>
      <c r="B23" s="4" t="s">
        <v>275</v>
      </c>
      <c r="C23" s="4" t="s">
        <v>0</v>
      </c>
      <c r="D23" s="4" t="s">
        <v>0</v>
      </c>
      <c r="E23" s="4" t="s">
        <v>0</v>
      </c>
    </row>
    <row r="24" spans="1:5" ht="15" customHeight="1" x14ac:dyDescent="0.25">
      <c r="A24" s="4" t="s">
        <v>400</v>
      </c>
      <c r="B24" s="4" t="s">
        <v>277</v>
      </c>
      <c r="C24" s="4" t="s">
        <v>0</v>
      </c>
      <c r="D24" s="4" t="s">
        <v>0</v>
      </c>
      <c r="E24" s="4" t="s">
        <v>0</v>
      </c>
    </row>
    <row r="25" spans="1:5" ht="15" customHeight="1" x14ac:dyDescent="0.25">
      <c r="A25" s="4" t="s">
        <v>278</v>
      </c>
      <c r="B25" s="4" t="s">
        <v>279</v>
      </c>
      <c r="C25" s="4" t="s">
        <v>0</v>
      </c>
      <c r="D25" s="4" t="s">
        <v>0</v>
      </c>
      <c r="E25" s="4" t="s">
        <v>0</v>
      </c>
    </row>
    <row r="26" spans="1:5" ht="15" customHeight="1" x14ac:dyDescent="0.25">
      <c r="A26" s="4" t="s">
        <v>401</v>
      </c>
      <c r="B26" s="4" t="s">
        <v>281</v>
      </c>
      <c r="C26" s="4" t="s">
        <v>0</v>
      </c>
      <c r="D26" s="4" t="s">
        <v>0</v>
      </c>
      <c r="E26" s="4" t="s">
        <v>0</v>
      </c>
    </row>
    <row r="27" spans="1:5" ht="15" customHeight="1" x14ac:dyDescent="0.25">
      <c r="A27" s="4" t="s">
        <v>402</v>
      </c>
      <c r="B27" s="4" t="s">
        <v>283</v>
      </c>
      <c r="C27" s="4" t="s">
        <v>0</v>
      </c>
      <c r="D27" s="4" t="s">
        <v>0</v>
      </c>
      <c r="E27" s="4" t="s">
        <v>0</v>
      </c>
    </row>
    <row r="28" spans="1:5" ht="15" customHeight="1" x14ac:dyDescent="0.25">
      <c r="A28" s="4" t="s">
        <v>403</v>
      </c>
      <c r="B28" s="4" t="s">
        <v>285</v>
      </c>
      <c r="C28" s="4" t="s">
        <v>0</v>
      </c>
      <c r="D28" s="4" t="s">
        <v>0</v>
      </c>
      <c r="E28" s="4" t="s">
        <v>0</v>
      </c>
    </row>
    <row r="29" spans="1:5" ht="15" customHeight="1" x14ac:dyDescent="0.25">
      <c r="A29" s="12" t="s">
        <v>286</v>
      </c>
      <c r="B29" s="4" t="s">
        <v>287</v>
      </c>
      <c r="C29" s="4" t="s">
        <v>0</v>
      </c>
      <c r="D29" s="4" t="s">
        <v>0</v>
      </c>
      <c r="E29" s="4" t="s">
        <v>0</v>
      </c>
    </row>
    <row r="30" spans="1:5" ht="15" customHeight="1" x14ac:dyDescent="0.25">
      <c r="A30" s="12" t="s">
        <v>404</v>
      </c>
      <c r="B30" s="4" t="s">
        <v>289</v>
      </c>
      <c r="C30" s="4" t="s">
        <v>0</v>
      </c>
      <c r="D30" s="4" t="s">
        <v>0</v>
      </c>
      <c r="E30" s="4" t="s">
        <v>0</v>
      </c>
    </row>
    <row r="31" spans="1:5" ht="15" customHeight="1" x14ac:dyDescent="0.25">
      <c r="A31" s="4" t="s">
        <v>405</v>
      </c>
      <c r="B31" s="4" t="s">
        <v>13</v>
      </c>
      <c r="C31" s="4" t="s">
        <v>0</v>
      </c>
      <c r="D31" s="4" t="s">
        <v>0</v>
      </c>
      <c r="E31" s="4" t="s">
        <v>0</v>
      </c>
    </row>
    <row r="32" spans="1:5" ht="15" customHeight="1" x14ac:dyDescent="0.25">
      <c r="A32" s="4" t="s">
        <v>291</v>
      </c>
      <c r="B32" s="4" t="s">
        <v>292</v>
      </c>
      <c r="C32" s="4" t="s">
        <v>0</v>
      </c>
      <c r="D32" s="4" t="s">
        <v>0</v>
      </c>
      <c r="E32" s="4" t="s">
        <v>0</v>
      </c>
    </row>
    <row r="33" spans="1:5" ht="15" customHeight="1" x14ac:dyDescent="0.25">
      <c r="A33" s="4" t="s">
        <v>406</v>
      </c>
      <c r="B33" s="4" t="s">
        <v>294</v>
      </c>
      <c r="C33" s="4" t="s">
        <v>0</v>
      </c>
      <c r="D33" s="4" t="s">
        <v>0</v>
      </c>
      <c r="E33" s="4" t="s">
        <v>0</v>
      </c>
    </row>
    <row r="34" spans="1:5" ht="15" customHeight="1" x14ac:dyDescent="0.25">
      <c r="A34" s="4" t="s">
        <v>295</v>
      </c>
      <c r="B34" s="4" t="s">
        <v>296</v>
      </c>
      <c r="C34" s="4" t="s">
        <v>0</v>
      </c>
      <c r="D34" s="4" t="s">
        <v>0</v>
      </c>
      <c r="E34" s="4" t="s">
        <v>0</v>
      </c>
    </row>
    <row r="35" spans="1:5" ht="15" customHeight="1" x14ac:dyDescent="0.25">
      <c r="A35" s="4" t="s">
        <v>407</v>
      </c>
      <c r="B35" s="4" t="s">
        <v>298</v>
      </c>
      <c r="C35" s="4" t="s">
        <v>0</v>
      </c>
      <c r="D35" s="4" t="s">
        <v>0</v>
      </c>
      <c r="E35" s="4" t="s">
        <v>0</v>
      </c>
    </row>
    <row r="36" spans="1:5" ht="15" customHeight="1" x14ac:dyDescent="0.25">
      <c r="A36" s="4" t="s">
        <v>408</v>
      </c>
      <c r="B36" s="4" t="s">
        <v>300</v>
      </c>
      <c r="C36" s="4" t="s">
        <v>0</v>
      </c>
      <c r="D36" s="4" t="s">
        <v>0</v>
      </c>
      <c r="E36" s="4" t="s">
        <v>0</v>
      </c>
    </row>
    <row r="37" spans="1:5" ht="15" customHeight="1" x14ac:dyDescent="0.25">
      <c r="A37" s="12" t="s">
        <v>409</v>
      </c>
      <c r="B37" s="4" t="s">
        <v>302</v>
      </c>
      <c r="C37" s="4" t="s">
        <v>0</v>
      </c>
      <c r="D37" s="4" t="s">
        <v>0</v>
      </c>
      <c r="E37" s="4" t="s">
        <v>0</v>
      </c>
    </row>
    <row r="38" spans="1:5" ht="15" customHeight="1" x14ac:dyDescent="0.25">
      <c r="A38" s="12" t="s">
        <v>410</v>
      </c>
      <c r="B38" s="4" t="s">
        <v>304</v>
      </c>
      <c r="C38" s="4" t="s">
        <v>0</v>
      </c>
      <c r="D38" s="4" t="s">
        <v>0</v>
      </c>
      <c r="E38" s="4" t="s">
        <v>0</v>
      </c>
    </row>
    <row r="39" spans="1:5" ht="15" customHeight="1" x14ac:dyDescent="0.25">
      <c r="A39" s="12" t="s">
        <v>305</v>
      </c>
      <c r="B39" s="4" t="s">
        <v>306</v>
      </c>
      <c r="C39" s="4" t="s">
        <v>0</v>
      </c>
      <c r="D39" s="4" t="s">
        <v>0</v>
      </c>
      <c r="E39" s="4" t="s">
        <v>0</v>
      </c>
    </row>
    <row r="40" spans="1:5" ht="15" customHeight="1" x14ac:dyDescent="0.25">
      <c r="A40" s="4" t="s">
        <v>307</v>
      </c>
      <c r="B40" s="4" t="s">
        <v>308</v>
      </c>
      <c r="C40" s="4" t="s">
        <v>0</v>
      </c>
      <c r="D40" s="4" t="s">
        <v>0</v>
      </c>
      <c r="E40" s="4" t="s">
        <v>0</v>
      </c>
    </row>
    <row r="41" spans="1:5" ht="15" customHeight="1" x14ac:dyDescent="0.25">
      <c r="A41" s="12" t="s">
        <v>309</v>
      </c>
      <c r="B41" s="4" t="s">
        <v>310</v>
      </c>
      <c r="C41" s="4" t="s">
        <v>0</v>
      </c>
      <c r="D41" s="4" t="s">
        <v>0</v>
      </c>
      <c r="E41" s="4" t="s">
        <v>0</v>
      </c>
    </row>
    <row r="42" spans="1:5" ht="15" customHeight="1" x14ac:dyDescent="0.25">
      <c r="A42" s="13" t="s">
        <v>311</v>
      </c>
      <c r="B42" s="13" t="s">
        <v>312</v>
      </c>
      <c r="C42" s="13"/>
      <c r="D42" s="13"/>
      <c r="E42" s="13"/>
    </row>
    <row r="43" spans="1:5" ht="15" customHeight="1" x14ac:dyDescent="0.25">
      <c r="A43" s="1"/>
      <c r="B43" s="1"/>
      <c r="C43" s="1"/>
      <c r="D43" s="1"/>
      <c r="E43" s="1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21416-7092-4FB5-B629-E7078466FACF}">
  <sheetPr>
    <outlinePr summaryBelow="0" summaryRight="0"/>
    <pageSetUpPr autoPageBreaks="0" fitToPage="1"/>
  </sheetPr>
  <dimension ref="A1:A730"/>
  <sheetViews>
    <sheetView workbookViewId="0"/>
  </sheetViews>
  <sheetFormatPr defaultRowHeight="12.75" x14ac:dyDescent="0.2"/>
  <sheetData>
    <row r="1" spans="1:1" x14ac:dyDescent="0.2">
      <c r="A1" t="str">
        <f>CONCATENATE("{'SheetId':'7420c48a-7676-4aca-9237-a0dcf870ad0f'",",","'UId':'01ee8124-7ef1-4fb7-adcb-f22e5192527c'",",'Col':",COLUMN(BangCanDoiKeToan!C4),",'Row':",ROW(BangCanDoiKeToan!C4),",","'Format':'string'",",'Value':'",SUBSTITUTE(BangCanDoiKeToan!C4,"'","\'"),"','TargetCode':''}")</f>
        <v>{'SheetId':'7420c48a-7676-4aca-9237-a0dcf870ad0f','UId':'01ee8124-7ef1-4fb7-adcb-f22e5192527c','Col':3,'Row':4,'Format':'string','Value':' ','TargetCode':''}</v>
      </c>
    </row>
    <row r="2" spans="1:1" x14ac:dyDescent="0.2">
      <c r="A2" t="str">
        <f>CONCATENATE("{'SheetId':'7420c48a-7676-4aca-9237-a0dcf870ad0f'",",","'UId':'f16c0067-6e13-4680-a6c4-5a6a14146e50'",",'Col':",COLUMN(BangCanDoiKeToan!D4),",'Row':",ROW(BangCanDoiKeToan!D4),",","'Format':'numberic'",",'Value':'",SUBSTITUTE(BangCanDoiKeToan!D4,"'","\'"),"','TargetCode':''}")</f>
        <v>{'SheetId':'7420c48a-7676-4aca-9237-a0dcf870ad0f','UId':'f16c0067-6e13-4680-a6c4-5a6a14146e50','Col':4,'Row':4,'Format':'numberic','Value':'50793010297','TargetCode':''}</v>
      </c>
    </row>
    <row r="3" spans="1:1" x14ac:dyDescent="0.2">
      <c r="A3" t="str">
        <f>CONCATENATE("{'SheetId':'7420c48a-7676-4aca-9237-a0dcf870ad0f'",",","'UId':'98da0ad1-733d-4b56-8e54-05d83fa47301'",",'Col':",COLUMN(BangCanDoiKeToan!E4),",'Row':",ROW(BangCanDoiKeToan!E4),",","'Format':'numberic'",",'Value':'",SUBSTITUTE(BangCanDoiKeToan!E4,"'","\'"),"','TargetCode':''}")</f>
        <v>{'SheetId':'7420c48a-7676-4aca-9237-a0dcf870ad0f','UId':'98da0ad1-733d-4b56-8e54-05d83fa47301','Col':5,'Row':4,'Format':'numberic','Value':'50329106754','TargetCode':''}</v>
      </c>
    </row>
    <row r="4" spans="1:1" x14ac:dyDescent="0.2">
      <c r="A4" t="str">
        <f>CONCATENATE("{'SheetId':'7420c48a-7676-4aca-9237-a0dcf870ad0f'",",","'UId':'4ae75dc9-3ead-432c-afc2-48a0cebe1007'",",'Col':",COLUMN(BangCanDoiKeToan!C5),",'Row':",ROW(BangCanDoiKeToan!C5),",","'Format':'string'",",'Value':'",SUBSTITUTE(BangCanDoiKeToan!C5,"'","\'"),"','TargetCode':''}")</f>
        <v>{'SheetId':'7420c48a-7676-4aca-9237-a0dcf870ad0f','UId':'4ae75dc9-3ead-432c-afc2-48a0cebe1007','Col':3,'Row':5,'Format':'string','Value':' ','TargetCode':''}</v>
      </c>
    </row>
    <row r="5" spans="1:1" x14ac:dyDescent="0.2">
      <c r="A5" t="str">
        <f>CONCATENATE("{'SheetId':'7420c48a-7676-4aca-9237-a0dcf870ad0f'",",","'UId':'6096ec99-129f-4611-86b6-290fdd1f1536'",",'Col':",COLUMN(BangCanDoiKeToan!D5),",'Row':",ROW(BangCanDoiKeToan!D5),",","'Format':'numberic'",",'Value':'",SUBSTITUTE(BangCanDoiKeToan!D5,"'","\'"),"','TargetCode':''}")</f>
        <v>{'SheetId':'7420c48a-7676-4aca-9237-a0dcf870ad0f','UId':'6096ec99-129f-4611-86b6-290fdd1f1536','Col':4,'Row':5,'Format':'numberic','Value':'440936775','TargetCode':''}</v>
      </c>
    </row>
    <row r="6" spans="1:1" x14ac:dyDescent="0.2">
      <c r="A6" t="str">
        <f>CONCATENATE("{'SheetId':'7420c48a-7676-4aca-9237-a0dcf870ad0f'",",","'UId':'c206e094-89a1-40ad-adb5-95b4e30f3e7d'",",'Col':",COLUMN(BangCanDoiKeToan!E5),",'Row':",ROW(BangCanDoiKeToan!E5),",","'Format':'numberic'",",'Value':'",SUBSTITUTE(BangCanDoiKeToan!E5,"'","\'"),"','TargetCode':''}")</f>
        <v>{'SheetId':'7420c48a-7676-4aca-9237-a0dcf870ad0f','UId':'c206e094-89a1-40ad-adb5-95b4e30f3e7d','Col':5,'Row':5,'Format':'numberic','Value':'443857191','TargetCode':''}</v>
      </c>
    </row>
    <row r="7" spans="1:1" x14ac:dyDescent="0.2">
      <c r="A7" t="str">
        <f>CONCATENATE("{'SheetId':'7420c48a-7676-4aca-9237-a0dcf870ad0f'",",","'UId':'b3c88259-50e5-4d70-81b0-95385b7b1dbe'",",'Col':",COLUMN(BangCanDoiKeToan!C6),",'Row':",ROW(BangCanDoiKeToan!C6),",","'Format':'string'",",'Value':'",SUBSTITUTE(BangCanDoiKeToan!C6,"'","\'"),"','TargetCode':''}")</f>
        <v>{'SheetId':'7420c48a-7676-4aca-9237-a0dcf870ad0f','UId':'b3c88259-50e5-4d70-81b0-95385b7b1dbe','Col':3,'Row':6,'Format':'string','Value':' ','TargetCode':''}</v>
      </c>
    </row>
    <row r="8" spans="1:1" x14ac:dyDescent="0.2">
      <c r="A8" t="str">
        <f>CONCATENATE("{'SheetId':'7420c48a-7676-4aca-9237-a0dcf870ad0f'",",","'UId':'ccc8adce-f82c-45ad-a44d-ca6ce6d23bd8'",",'Col':",COLUMN(BangCanDoiKeToan!D6),",'Row':",ROW(BangCanDoiKeToan!D6),",","'Format':'numberic'",",'Value':'",SUBSTITUTE(BangCanDoiKeToan!D6,"'","\'"),"','TargetCode':''}")</f>
        <v>{'SheetId':'7420c48a-7676-4aca-9237-a0dcf870ad0f','UId':'ccc8adce-f82c-45ad-a44d-ca6ce6d23bd8','Col':4,'Row':6,'Format':'numberic','Value':'440936775','TargetCode':''}</v>
      </c>
    </row>
    <row r="9" spans="1:1" x14ac:dyDescent="0.2">
      <c r="A9" t="str">
        <f>CONCATENATE("{'SheetId':'7420c48a-7676-4aca-9237-a0dcf870ad0f'",",","'UId':'8cddfcce-4595-493b-b902-2bc9888ab60b'",",'Col':",COLUMN(BangCanDoiKeToan!E6),",'Row':",ROW(BangCanDoiKeToan!E6),",","'Format':'numberic'",",'Value':'",SUBSTITUTE(BangCanDoiKeToan!E6,"'","\'"),"','TargetCode':''}")</f>
        <v>{'SheetId':'7420c48a-7676-4aca-9237-a0dcf870ad0f','UId':'8cddfcce-4595-493b-b902-2bc9888ab60b','Col':5,'Row':6,'Format':'numberic','Value':'443857191','TargetCode':''}</v>
      </c>
    </row>
    <row r="10" spans="1:1" x14ac:dyDescent="0.2">
      <c r="A10" t="str">
        <f>CONCATENATE("{'SheetId':'7420c48a-7676-4aca-9237-a0dcf870ad0f'",",","'UId':'6cf5f416-d8e9-4af2-9ed1-1fee45a424fd'",",'Col':",COLUMN(BangCanDoiKeToan!C7),",'Row':",ROW(BangCanDoiKeToan!C7),",","'Format':'string'",",'Value':'",SUBSTITUTE(BangCanDoiKeToan!C7,"'","\'"),"','TargetCode':''}")</f>
        <v>{'SheetId':'7420c48a-7676-4aca-9237-a0dcf870ad0f','UId':'6cf5f416-d8e9-4af2-9ed1-1fee45a424fd','Col':3,'Row':7,'Format':'string','Value':' ','TargetCode':''}</v>
      </c>
    </row>
    <row r="11" spans="1:1" x14ac:dyDescent="0.2">
      <c r="A11" t="str">
        <f>CONCATENATE("{'SheetId':'7420c48a-7676-4aca-9237-a0dcf870ad0f'",",","'UId':'8d2a6748-b4aa-435c-a83c-5a271e7f325b'",",'Col':",COLUMN(BangCanDoiKeToan!D7),",'Row':",ROW(BangCanDoiKeToan!D7),",","'Format':'numberic'",",'Value':'",SUBSTITUTE(BangCanDoiKeToan!D7,"'","\'"),"','TargetCode':''}")</f>
        <v>{'SheetId':'7420c48a-7676-4aca-9237-a0dcf870ad0f','UId':'8d2a6748-b4aa-435c-a83c-5a271e7f325b','Col':4,'Row':7,'Format':'numberic','Value':'','TargetCode':''}</v>
      </c>
    </row>
    <row r="12" spans="1:1" x14ac:dyDescent="0.2">
      <c r="A12" t="str">
        <f>CONCATENATE("{'SheetId':'7420c48a-7676-4aca-9237-a0dcf870ad0f'",",","'UId':'b58d9ec2-9354-4763-8e53-7230ed25d295'",",'Col':",COLUMN(BangCanDoiKeToan!E7),",'Row':",ROW(BangCanDoiKeToan!E7),",","'Format':'numberic'",",'Value':'",SUBSTITUTE(BangCanDoiKeToan!E7,"'","\'"),"','TargetCode':''}")</f>
        <v>{'SheetId':'7420c48a-7676-4aca-9237-a0dcf870ad0f','UId':'b58d9ec2-9354-4763-8e53-7230ed25d295','Col':5,'Row':7,'Format':'numberic','Value':'0','TargetCode':''}</v>
      </c>
    </row>
    <row r="13" spans="1:1" x14ac:dyDescent="0.2">
      <c r="A13" t="str">
        <f>CONCATENATE("{'SheetId':'7420c48a-7676-4aca-9237-a0dcf870ad0f'",",","'UId':'754b91ce-6e6c-4094-a66b-9f09516c5104'",",'Col':",COLUMN(BangCanDoiKeToan!C8),",'Row':",ROW(BangCanDoiKeToan!C8),",","'Format':'string'",",'Value':'",SUBSTITUTE(BangCanDoiKeToan!C8,"'","\'"),"','TargetCode':''}")</f>
        <v>{'SheetId':'7420c48a-7676-4aca-9237-a0dcf870ad0f','UId':'754b91ce-6e6c-4094-a66b-9f09516c5104','Col':3,'Row':8,'Format':'string','Value':' ','TargetCode':''}</v>
      </c>
    </row>
    <row r="14" spans="1:1" x14ac:dyDescent="0.2">
      <c r="A14" t="str">
        <f>CONCATENATE("{'SheetId':'7420c48a-7676-4aca-9237-a0dcf870ad0f'",",","'UId':'cee13ba5-56e8-4763-bc48-452fa73f4d1f'",",'Col':",COLUMN(BangCanDoiKeToan!D8),",'Row':",ROW(BangCanDoiKeToan!D8),",","'Format':'numberic'",",'Value':'",SUBSTITUTE(BangCanDoiKeToan!D8,"'","\'"),"','TargetCode':''}")</f>
        <v>{'SheetId':'7420c48a-7676-4aca-9237-a0dcf870ad0f','UId':'cee13ba5-56e8-4763-bc48-452fa73f4d1f','Col':4,'Row':8,'Format':'numberic','Value':'49924089041','TargetCode':''}</v>
      </c>
    </row>
    <row r="15" spans="1:1" x14ac:dyDescent="0.2">
      <c r="A15" t="str">
        <f>CONCATENATE("{'SheetId':'7420c48a-7676-4aca-9237-a0dcf870ad0f'",",","'UId':'2227fe8b-8228-4ee0-a83d-79217eed117a'",",'Col':",COLUMN(BangCanDoiKeToan!E8),",'Row':",ROW(BangCanDoiKeToan!E8),",","'Format':'numberic'",",'Value':'",SUBSTITUTE(BangCanDoiKeToan!E8,"'","\'"),"','TargetCode':''}")</f>
        <v>{'SheetId':'7420c48a-7676-4aca-9237-a0dcf870ad0f','UId':'2227fe8b-8228-4ee0-a83d-79217eed117a','Col':5,'Row':8,'Format':'numberic','Value':'49124089041','TargetCode':''}</v>
      </c>
    </row>
    <row r="16" spans="1:1" x14ac:dyDescent="0.2">
      <c r="A16" t="str">
        <f>CONCATENATE("{'SheetId':'7420c48a-7676-4aca-9237-a0dcf870ad0f'",",","'UId':'d1bea30d-9002-4542-b3f5-9a7f91ea9b17'",",'Col':",COLUMN(BangCanDoiKeToan!C9),",'Row':",ROW(BangCanDoiKeToan!C9),",","'Format':'string'",",'Value':'",SUBSTITUTE(BangCanDoiKeToan!C9,"'","\'"),"','TargetCode':''}")</f>
        <v>{'SheetId':'7420c48a-7676-4aca-9237-a0dcf870ad0f','UId':'d1bea30d-9002-4542-b3f5-9a7f91ea9b17','Col':3,'Row':9,'Format':'string','Value':' ','TargetCode':''}</v>
      </c>
    </row>
    <row r="17" spans="1:1" x14ac:dyDescent="0.2">
      <c r="A17" t="str">
        <f>CONCATENATE("{'SheetId':'7420c48a-7676-4aca-9237-a0dcf870ad0f'",",","'UId':'9c842199-c253-42ed-b73e-f6290b7f0a4e'",",'Col':",COLUMN(BangCanDoiKeToan!D9),",'Row':",ROW(BangCanDoiKeToan!D9),",","'Format':'numberic'",",'Value':'",SUBSTITUTE(BangCanDoiKeToan!D9,"'","\'"),"','TargetCode':''}")</f>
        <v>{'SheetId':'7420c48a-7676-4aca-9237-a0dcf870ad0f','UId':'9c842199-c253-42ed-b73e-f6290b7f0a4e','Col':4,'Row':9,'Format':'numberic','Value':'49924089041','TargetCode':''}</v>
      </c>
    </row>
    <row r="18" spans="1:1" x14ac:dyDescent="0.2">
      <c r="A18" t="str">
        <f>CONCATENATE("{'SheetId':'7420c48a-7676-4aca-9237-a0dcf870ad0f'",",","'UId':'7476a619-7381-4ce8-bd80-a060045fd8c2'",",'Col':",COLUMN(BangCanDoiKeToan!E9),",'Row':",ROW(BangCanDoiKeToan!E9),",","'Format':'numberic'",",'Value':'",SUBSTITUTE(BangCanDoiKeToan!E9,"'","\'"),"','TargetCode':''}")</f>
        <v>{'SheetId':'7420c48a-7676-4aca-9237-a0dcf870ad0f','UId':'7476a619-7381-4ce8-bd80-a060045fd8c2','Col':5,'Row':9,'Format':'numberic','Value':'49124089041','TargetCode':''}</v>
      </c>
    </row>
    <row r="19" spans="1:1" x14ac:dyDescent="0.2">
      <c r="A19" t="str">
        <f>CONCATENATE("{'SheetId':'7420c48a-7676-4aca-9237-a0dcf870ad0f'",",","'UId':'142bfaaa-c249-4323-9418-3d79c28b12b8'",",'Col':",COLUMN(BangCanDoiKeToan!C10),",'Row':",ROW(BangCanDoiKeToan!C10),",","'Format':'string'",",'Value':'",SUBSTITUTE(BangCanDoiKeToan!C10,"'","\'"),"','TargetCode':''}")</f>
        <v>{'SheetId':'7420c48a-7676-4aca-9237-a0dcf870ad0f','UId':'142bfaaa-c249-4323-9418-3d79c28b12b8','Col':3,'Row':10,'Format':'string','Value':' ','TargetCode':''}</v>
      </c>
    </row>
    <row r="20" spans="1:1" x14ac:dyDescent="0.2">
      <c r="A20" t="str">
        <f>CONCATENATE("{'SheetId':'7420c48a-7676-4aca-9237-a0dcf870ad0f'",",","'UId':'146d8eba-46d5-4016-8913-90f7be7e85ee'",",'Col':",COLUMN(BangCanDoiKeToan!D10),",'Row':",ROW(BangCanDoiKeToan!D10),",","'Format':'numberic'",",'Value':'",SUBSTITUTE(BangCanDoiKeToan!D10,"'","\'"),"','TargetCode':''}")</f>
        <v>{'SheetId':'7420c48a-7676-4aca-9237-a0dcf870ad0f','UId':'146d8eba-46d5-4016-8913-90f7be7e85ee','Col':4,'Row':10,'Format':'numberic','Value':'','TargetCode':''}</v>
      </c>
    </row>
    <row r="21" spans="1:1" x14ac:dyDescent="0.2">
      <c r="A21" t="str">
        <f>CONCATENATE("{'SheetId':'7420c48a-7676-4aca-9237-a0dcf870ad0f'",",","'UId':'b54d9f72-134f-445e-a535-71c7843d03b0'",",'Col':",COLUMN(BangCanDoiKeToan!E10),",'Row':",ROW(BangCanDoiKeToan!E10),",","'Format':'numberic'",",'Value':'",SUBSTITUTE(BangCanDoiKeToan!E10,"'","\'"),"','TargetCode':''}")</f>
        <v>{'SheetId':'7420c48a-7676-4aca-9237-a0dcf870ad0f','UId':'b54d9f72-134f-445e-a535-71c7843d03b0','Col':5,'Row':10,'Format':'numberic','Value':'','TargetCode':''}</v>
      </c>
    </row>
    <row r="22" spans="1:1" x14ac:dyDescent="0.2">
      <c r="A22" t="str">
        <f>CONCATENATE("{'SheetId':'7420c48a-7676-4aca-9237-a0dcf870ad0f'",",","'UId':'0ac700a5-81fd-4afc-9986-2f13b3b23e37'",",'Col':",COLUMN(BangCanDoiKeToan!C11),",'Row':",ROW(BangCanDoiKeToan!C11),",","'Format':'string'",",'Value':'",SUBSTITUTE(BangCanDoiKeToan!C11,"'","\'"),"','TargetCode':''}")</f>
        <v>{'SheetId':'7420c48a-7676-4aca-9237-a0dcf870ad0f','UId':'0ac700a5-81fd-4afc-9986-2f13b3b23e37','Col':3,'Row':11,'Format':'string','Value':' ','TargetCode':''}</v>
      </c>
    </row>
    <row r="23" spans="1:1" x14ac:dyDescent="0.2">
      <c r="A23" t="str">
        <f>CONCATENATE("{'SheetId':'7420c48a-7676-4aca-9237-a0dcf870ad0f'",",","'UId':'5b0fbcf1-adfc-4142-9521-f0863a0403bd'",",'Col':",COLUMN(BangCanDoiKeToan!D11),",'Row':",ROW(BangCanDoiKeToan!D11),",","'Format':'numberic'",",'Value':'",SUBSTITUTE(BangCanDoiKeToan!D11,"'","\'"),"','TargetCode':''}")</f>
        <v>{'SheetId':'7420c48a-7676-4aca-9237-a0dcf870ad0f','UId':'5b0fbcf1-adfc-4142-9521-f0863a0403bd','Col':4,'Row':11,'Format':'numberic','Value':'407846918','TargetCode':''}</v>
      </c>
    </row>
    <row r="24" spans="1:1" x14ac:dyDescent="0.2">
      <c r="A24" t="str">
        <f>CONCATENATE("{'SheetId':'7420c48a-7676-4aca-9237-a0dcf870ad0f'",",","'UId':'e156c4e0-82ac-46b5-bad9-85ef2bdbca47'",",'Col':",COLUMN(BangCanDoiKeToan!E11),",'Row':",ROW(BangCanDoiKeToan!E11),",","'Format':'numberic'",",'Value':'",SUBSTITUTE(BangCanDoiKeToan!E11,"'","\'"),"','TargetCode':''}")</f>
        <v>{'SheetId':'7420c48a-7676-4aca-9237-a0dcf870ad0f','UId':'e156c4e0-82ac-46b5-bad9-85ef2bdbca47','Col':5,'Row':11,'Format':'numberic','Value':'741231159','TargetCode':''}</v>
      </c>
    </row>
    <row r="25" spans="1:1" x14ac:dyDescent="0.2">
      <c r="A25" t="str">
        <f>CONCATENATE("{'SheetId':'7420c48a-7676-4aca-9237-a0dcf870ad0f'",",","'UId':'004c097c-ee94-443f-befd-280b5383cfd3'",",'Col':",COLUMN(BangCanDoiKeToan!C12),",'Row':",ROW(BangCanDoiKeToan!C12),",","'Format':'string'",",'Value':'",SUBSTITUTE(BangCanDoiKeToan!C12,"'","\'"),"','TargetCode':''}")</f>
        <v>{'SheetId':'7420c48a-7676-4aca-9237-a0dcf870ad0f','UId':'004c097c-ee94-443f-befd-280b5383cfd3','Col':3,'Row':12,'Format':'string','Value':' ','TargetCode':''}</v>
      </c>
    </row>
    <row r="26" spans="1:1" x14ac:dyDescent="0.2">
      <c r="A26" t="str">
        <f>CONCATENATE("{'SheetId':'7420c48a-7676-4aca-9237-a0dcf870ad0f'",",","'UId':'a13113ee-51c4-4d70-a998-a71d03b70075'",",'Col':",COLUMN(BangCanDoiKeToan!D12),",'Row':",ROW(BangCanDoiKeToan!D12),",","'Format':'numberic'",",'Value':'",SUBSTITUTE(BangCanDoiKeToan!D12,"'","\'"),"','TargetCode':''}")</f>
        <v>{'SheetId':'7420c48a-7676-4aca-9237-a0dcf870ad0f','UId':'a13113ee-51c4-4d70-a998-a71d03b70075','Col':4,'Row':12,'Format':'numberic','Value':'0','TargetCode':''}</v>
      </c>
    </row>
    <row r="27" spans="1:1" x14ac:dyDescent="0.2">
      <c r="A27" t="str">
        <f>CONCATENATE("{'SheetId':'7420c48a-7676-4aca-9237-a0dcf870ad0f'",",","'UId':'ffedf16c-c67e-4b8a-88d5-0a46550e3454'",",'Col':",COLUMN(BangCanDoiKeToan!E12),",'Row':",ROW(BangCanDoiKeToan!E12),",","'Format':'numberic'",",'Value':'",SUBSTITUTE(BangCanDoiKeToan!E12,"'","\'"),"','TargetCode':''}")</f>
        <v>{'SheetId':'7420c48a-7676-4aca-9237-a0dcf870ad0f','UId':'ffedf16c-c67e-4b8a-88d5-0a46550e3454','Col':5,'Row':12,'Format':'numberic','Value':'0','TargetCode':''}</v>
      </c>
    </row>
    <row r="28" spans="1:1" x14ac:dyDescent="0.2">
      <c r="A28" t="str">
        <f>CONCATENATE("{'SheetId':'7420c48a-7676-4aca-9237-a0dcf870ad0f'",",","'UId':'14f001ae-ae65-40b8-a188-48ffe9c8d99e'",",'Col':",COLUMN(BangCanDoiKeToan!C13),",'Row':",ROW(BangCanDoiKeToan!C13),",","'Format':'string'",",'Value':'",SUBSTITUTE(BangCanDoiKeToan!C13,"'","\'"),"','TargetCode':''}")</f>
        <v>{'SheetId':'7420c48a-7676-4aca-9237-a0dcf870ad0f','UId':'14f001ae-ae65-40b8-a188-48ffe9c8d99e','Col':3,'Row':13,'Format':'string','Value':' ','TargetCode':''}</v>
      </c>
    </row>
    <row r="29" spans="1:1" x14ac:dyDescent="0.2">
      <c r="A29" t="str">
        <f>CONCATENATE("{'SheetId':'7420c48a-7676-4aca-9237-a0dcf870ad0f'",",","'UId':'aaa35350-5a75-4fa8-a675-6801390345af'",",'Col':",COLUMN(BangCanDoiKeToan!D13),",'Row':",ROW(BangCanDoiKeToan!D13),",","'Format':'numberic'",",'Value':'",SUBSTITUTE(BangCanDoiKeToan!D13,"'","\'"),"','TargetCode':''}")</f>
        <v>{'SheetId':'7420c48a-7676-4aca-9237-a0dcf870ad0f','UId':'aaa35350-5a75-4fa8-a675-6801390345af','Col':4,'Row':13,'Format':'numberic','Value':'21600000','TargetCode':''}</v>
      </c>
    </row>
    <row r="30" spans="1:1" x14ac:dyDescent="0.2">
      <c r="A30" t="str">
        <f>CONCATENATE("{'SheetId':'7420c48a-7676-4aca-9237-a0dcf870ad0f'",",","'UId':'f1bacf8a-3fc0-4d78-9d75-1bf520b17429'",",'Col':",COLUMN(BangCanDoiKeToan!E13),",'Row':",ROW(BangCanDoiKeToan!E13),",","'Format':'numberic'",",'Value':'",SUBSTITUTE(BangCanDoiKeToan!E13,"'","\'"),"','TargetCode':''}")</f>
        <v>{'SheetId':'7420c48a-7676-4aca-9237-a0dcf870ad0f','UId':'f1bacf8a-3fc0-4d78-9d75-1bf520b17429','Col':5,'Row':13,'Format':'numberic','Value':'21600000','TargetCode':''}</v>
      </c>
    </row>
    <row r="31" spans="1:1" x14ac:dyDescent="0.2">
      <c r="A31" t="str">
        <f>CONCATENATE("{'SheetId':'7420c48a-7676-4aca-9237-a0dcf870ad0f'",",","'UId':'51732a64-d8a0-4214-ab01-d9552092ce8b'",",'Col':",COLUMN(BangCanDoiKeToan!C14),",'Row':",ROW(BangCanDoiKeToan!C14),",","'Format':'string'",",'Value':'",SUBSTITUTE(BangCanDoiKeToan!C14,"'","\'"),"','TargetCode':''}")</f>
        <v>{'SheetId':'7420c48a-7676-4aca-9237-a0dcf870ad0f','UId':'51732a64-d8a0-4214-ab01-d9552092ce8b','Col':3,'Row':14,'Format':'string','Value':' ','TargetCode':''}</v>
      </c>
    </row>
    <row r="32" spans="1:1" x14ac:dyDescent="0.2">
      <c r="A32" t="str">
        <f>CONCATENATE("{'SheetId':'7420c48a-7676-4aca-9237-a0dcf870ad0f'",",","'UId':'efb77270-26f6-4405-be2b-6d52871d9296'",",'Col':",COLUMN(BangCanDoiKeToan!D14),",'Row':",ROW(BangCanDoiKeToan!D14),",","'Format':'numberic'",",'Value':'",SUBSTITUTE(BangCanDoiKeToan!D14,"'","\'"),"','TargetCode':''}")</f>
        <v>{'SheetId':'7420c48a-7676-4aca-9237-a0dcf870ad0f','UId':'efb77270-26f6-4405-be2b-6d52871d9296','Col':4,'Row':14,'Format':'numberic','Value':'','TargetCode':''}</v>
      </c>
    </row>
    <row r="33" spans="1:1" x14ac:dyDescent="0.2">
      <c r="A33" t="str">
        <f>CONCATENATE("{'SheetId':'7420c48a-7676-4aca-9237-a0dcf870ad0f'",",","'UId':'912ef7b4-b80c-42d6-81fa-5f2d0111669f'",",'Col':",COLUMN(BangCanDoiKeToan!E14),",'Row':",ROW(BangCanDoiKeToan!E14),",","'Format':'numberic'",",'Value':'",SUBSTITUTE(BangCanDoiKeToan!E14,"'","\'"),"','TargetCode':''}")</f>
        <v>{'SheetId':'7420c48a-7676-4aca-9237-a0dcf870ad0f','UId':'912ef7b4-b80c-42d6-81fa-5f2d0111669f','Col':5,'Row':14,'Format':'numberic','Value':'','TargetCode':''}</v>
      </c>
    </row>
    <row r="34" spans="1:1" x14ac:dyDescent="0.2">
      <c r="A34" t="str">
        <f>CONCATENATE("{'SheetId':'7420c48a-7676-4aca-9237-a0dcf870ad0f'",",","'UId':'9677346a-b168-41b8-bd21-7b9af0b805ba'",",'Col':",COLUMN(BangCanDoiKeToan!C15),",'Row':",ROW(BangCanDoiKeToan!C15),",","'Format':'string'",",'Value':'",SUBSTITUTE(BangCanDoiKeToan!C15,"'","\'"),"','TargetCode':''}")</f>
        <v>{'SheetId':'7420c48a-7676-4aca-9237-a0dcf870ad0f','UId':'9677346a-b168-41b8-bd21-7b9af0b805ba','Col':3,'Row':15,'Format':'string','Value':'','TargetCode':''}</v>
      </c>
    </row>
    <row r="35" spans="1:1" x14ac:dyDescent="0.2">
      <c r="A35" t="str">
        <f>CONCATENATE("{'SheetId':'7420c48a-7676-4aca-9237-a0dcf870ad0f'",",","'UId':'1e683c2a-f094-4158-88fb-a030e5cc5426'",",'Col':",COLUMN(BangCanDoiKeToan!D15),",'Row':",ROW(BangCanDoiKeToan!D15),",","'Format':'numberic'",",'Value':'",SUBSTITUTE(BangCanDoiKeToan!D15,"'","\'"),"','TargetCode':''}")</f>
        <v>{'SheetId':'7420c48a-7676-4aca-9237-a0dcf870ad0f','UId':'1e683c2a-f094-4158-88fb-a030e5cc5426','Col':4,'Row':15,'Format':'numberic','Value':'','TargetCode':''}</v>
      </c>
    </row>
    <row r="36" spans="1:1" x14ac:dyDescent="0.2">
      <c r="A36" t="str">
        <f>CONCATENATE("{'SheetId':'7420c48a-7676-4aca-9237-a0dcf870ad0f'",",","'UId':'bdb6b4d3-bd62-4b3b-a4b5-50baafcfef46'",",'Col':",COLUMN(BangCanDoiKeToan!E15),",'Row':",ROW(BangCanDoiKeToan!E15),",","'Format':'numberic'",",'Value':'",SUBSTITUTE(BangCanDoiKeToan!E15,"'","\'"),"','TargetCode':''}")</f>
        <v>{'SheetId':'7420c48a-7676-4aca-9237-a0dcf870ad0f','UId':'bdb6b4d3-bd62-4b3b-a4b5-50baafcfef46','Col':5,'Row':15,'Format':'numberic','Value':'','TargetCode':''}</v>
      </c>
    </row>
    <row r="37" spans="1:1" x14ac:dyDescent="0.2">
      <c r="A37" t="str">
        <f>CONCATENATE("{'SheetId':'7420c48a-7676-4aca-9237-a0dcf870ad0f'",",","'UId':'e68fa690-d80e-49bb-985f-5de16b6e7055'",",'Col':",COLUMN(BangCanDoiKeToan!C16),",'Row':",ROW(BangCanDoiKeToan!C16),",","'Format':'string'",",'Value':'",SUBSTITUTE(BangCanDoiKeToan!C16,"'","\'"),"','TargetCode':''}")</f>
        <v>{'SheetId':'7420c48a-7676-4aca-9237-a0dcf870ad0f','UId':'e68fa690-d80e-49bb-985f-5de16b6e7055','Col':3,'Row':16,'Format':'string','Value':' ','TargetCode':''}</v>
      </c>
    </row>
    <row r="38" spans="1:1" x14ac:dyDescent="0.2">
      <c r="A38" t="str">
        <f>CONCATENATE("{'SheetId':'7420c48a-7676-4aca-9237-a0dcf870ad0f'",",","'UId':'544de96a-ae25-4fbf-b4c1-7bb5819b8cd1'",",'Col':",COLUMN(BangCanDoiKeToan!D16),",'Row':",ROW(BangCanDoiKeToan!D16),",","'Format':'numberic'",",'Value':'",SUBSTITUTE(BangCanDoiKeToan!D16,"'","\'"),"','TargetCode':''}")</f>
        <v>{'SheetId':'7420c48a-7676-4aca-9237-a0dcf870ad0f','UId':'544de96a-ae25-4fbf-b4c1-7bb5819b8cd1','Col':4,'Row':16,'Format':'numberic','Value':'386246918','TargetCode':''}</v>
      </c>
    </row>
    <row r="39" spans="1:1" x14ac:dyDescent="0.2">
      <c r="A39" t="str">
        <f>CONCATENATE("{'SheetId':'7420c48a-7676-4aca-9237-a0dcf870ad0f'",",","'UId':'3e224ccf-a80b-447e-9423-ceaf926a9a0f'",",'Col':",COLUMN(BangCanDoiKeToan!E16),",'Row':",ROW(BangCanDoiKeToan!E16),",","'Format':'numberic'",",'Value':'",SUBSTITUTE(BangCanDoiKeToan!E16,"'","\'"),"','TargetCode':''}")</f>
        <v>{'SheetId':'7420c48a-7676-4aca-9237-a0dcf870ad0f','UId':'3e224ccf-a80b-447e-9423-ceaf926a9a0f','Col':5,'Row':16,'Format':'numberic','Value':'719631159','TargetCode':''}</v>
      </c>
    </row>
    <row r="40" spans="1:1" x14ac:dyDescent="0.2">
      <c r="A40" t="str">
        <f>CONCATENATE("{'SheetId':'7420c48a-7676-4aca-9237-a0dcf870ad0f'",",","'UId':'cea495d2-3c1d-46a5-bf53-0f2bbb239c66'",",'Col':",COLUMN(BangCanDoiKeToan!C17),",'Row':",ROW(BangCanDoiKeToan!C17),",","'Format':'string'",",'Value':'",SUBSTITUTE(BangCanDoiKeToan!C17,"'","\'"),"','TargetCode':''}")</f>
        <v>{'SheetId':'7420c48a-7676-4aca-9237-a0dcf870ad0f','UId':'cea495d2-3c1d-46a5-bf53-0f2bbb239c66','Col':3,'Row':17,'Format':'string','Value':' ','TargetCode':''}</v>
      </c>
    </row>
    <row r="41" spans="1:1" x14ac:dyDescent="0.2">
      <c r="A41" t="str">
        <f>CONCATENATE("{'SheetId':'7420c48a-7676-4aca-9237-a0dcf870ad0f'",",","'UId':'5ff4f6ff-db7b-42d3-89ca-fb0260b38850'",",'Col':",COLUMN(BangCanDoiKeToan!D17),",'Row':",ROW(BangCanDoiKeToan!D17),",","'Format':'numberic'",",'Value':'",SUBSTITUTE(BangCanDoiKeToan!D17,"'","\'"),"','TargetCode':''}")</f>
        <v>{'SheetId':'7420c48a-7676-4aca-9237-a0dcf870ad0f','UId':'5ff4f6ff-db7b-42d3-89ca-fb0260b38850','Col':4,'Row':17,'Format':'numberic','Value':'','TargetCode':''}</v>
      </c>
    </row>
    <row r="42" spans="1:1" x14ac:dyDescent="0.2">
      <c r="A42" t="str">
        <f>CONCATENATE("{'SheetId':'7420c48a-7676-4aca-9237-a0dcf870ad0f'",",","'UId':'91fe31b7-a57b-4a51-9c8f-802fd2da8238'",",'Col':",COLUMN(BangCanDoiKeToan!E17),",'Row':",ROW(BangCanDoiKeToan!E17),",","'Format':'numberic'",",'Value':'",SUBSTITUTE(BangCanDoiKeToan!E17,"'","\'"),"','TargetCode':''}")</f>
        <v>{'SheetId':'7420c48a-7676-4aca-9237-a0dcf870ad0f','UId':'91fe31b7-a57b-4a51-9c8f-802fd2da8238','Col':5,'Row':17,'Format':'numberic','Value':'','TargetCode':''}</v>
      </c>
    </row>
    <row r="43" spans="1:1" x14ac:dyDescent="0.2">
      <c r="A43" t="str">
        <f>CONCATENATE("{'SheetId':'7420c48a-7676-4aca-9237-a0dcf870ad0f'",",","'UId':'d7eb6ca9-c38e-4ba4-8590-d261bf6da224'",",'Col':",COLUMN(BangCanDoiKeToan!C18),",'Row':",ROW(BangCanDoiKeToan!C18),",","'Format':'string'",",'Value':'",SUBSTITUTE(BangCanDoiKeToan!C18,"'","\'"),"','TargetCode':''}")</f>
        <v>{'SheetId':'7420c48a-7676-4aca-9237-a0dcf870ad0f','UId':'d7eb6ca9-c38e-4ba4-8590-d261bf6da224','Col':3,'Row':18,'Format':'string','Value':' ','TargetCode':''}</v>
      </c>
    </row>
    <row r="44" spans="1:1" x14ac:dyDescent="0.2">
      <c r="A44" t="str">
        <f>CONCATENATE("{'SheetId':'7420c48a-7676-4aca-9237-a0dcf870ad0f'",",","'UId':'d27cb79c-6a98-497e-b7b8-c0fe4a3464a3'",",'Col':",COLUMN(BangCanDoiKeToan!D18),",'Row':",ROW(BangCanDoiKeToan!D18),",","'Format':'numberic'",",'Value':'",SUBSTITUTE(BangCanDoiKeToan!D18,"'","\'"),"','TargetCode':''}")</f>
        <v>{'SheetId':'7420c48a-7676-4aca-9237-a0dcf870ad0f','UId':'d27cb79c-6a98-497e-b7b8-c0fe4a3464a3','Col':4,'Row':18,'Format':'numberic','Value':'','TargetCode':''}</v>
      </c>
    </row>
    <row r="45" spans="1:1" x14ac:dyDescent="0.2">
      <c r="A45" t="str">
        <f>CONCATENATE("{'SheetId':'7420c48a-7676-4aca-9237-a0dcf870ad0f'",",","'UId':'8618ac9d-b4da-4de7-94b1-a77a26d43976'",",'Col':",COLUMN(BangCanDoiKeToan!E18),",'Row':",ROW(BangCanDoiKeToan!E18),",","'Format':'numberic'",",'Value':'",SUBSTITUTE(BangCanDoiKeToan!E18,"'","\'"),"','TargetCode':''}")</f>
        <v>{'SheetId':'7420c48a-7676-4aca-9237-a0dcf870ad0f','UId':'8618ac9d-b4da-4de7-94b1-a77a26d43976','Col':5,'Row':18,'Format':'numberic','Value':'','TargetCode':''}</v>
      </c>
    </row>
    <row r="46" spans="1:1" x14ac:dyDescent="0.2">
      <c r="A46" t="str">
        <f>CONCATENATE("{'SheetId':'7420c48a-7676-4aca-9237-a0dcf870ad0f'",",","'UId':'097f8b4b-0d22-47e9-98d7-998d013447fd'",",'Col':",COLUMN(BangCanDoiKeToan!C19),",'Row':",ROW(BangCanDoiKeToan!C19),",","'Format':'string'",",'Value':'",SUBSTITUTE(BangCanDoiKeToan!C19,"'","\'"),"','TargetCode':''}")</f>
        <v>{'SheetId':'7420c48a-7676-4aca-9237-a0dcf870ad0f','UId':'097f8b4b-0d22-47e9-98d7-998d013447fd','Col':3,'Row':19,'Format':'string','Value':' ','TargetCode':''}</v>
      </c>
    </row>
    <row r="47" spans="1:1" x14ac:dyDescent="0.2">
      <c r="A47" t="str">
        <f>CONCATENATE("{'SheetId':'7420c48a-7676-4aca-9237-a0dcf870ad0f'",",","'UId':'c9f88c86-b000-47dc-951e-6c25a0a85e6f'",",'Col':",COLUMN(BangCanDoiKeToan!D19),",'Row':",ROW(BangCanDoiKeToan!D19),",","'Format':'numberic'",",'Value':'",SUBSTITUTE(BangCanDoiKeToan!D19,"'","\'"),"','TargetCode':''}")</f>
        <v>{'SheetId':'7420c48a-7676-4aca-9237-a0dcf870ad0f','UId':'c9f88c86-b000-47dc-951e-6c25a0a85e6f','Col':4,'Row':19,'Format':'numberic','Value':'20137563','TargetCode':''}</v>
      </c>
    </row>
    <row r="48" spans="1:1" x14ac:dyDescent="0.2">
      <c r="A48" t="str">
        <f>CONCATENATE("{'SheetId':'7420c48a-7676-4aca-9237-a0dcf870ad0f'",",","'UId':'8fd2d2cc-9a93-470d-9e55-bebdcae6f41c'",",'Col':",COLUMN(BangCanDoiKeToan!E19),",'Row':",ROW(BangCanDoiKeToan!E19),",","'Format':'numberic'",",'Value':'",SUBSTITUTE(BangCanDoiKeToan!E19,"'","\'"),"','TargetCode':''}")</f>
        <v>{'SheetId':'7420c48a-7676-4aca-9237-a0dcf870ad0f','UId':'8fd2d2cc-9a93-470d-9e55-bebdcae6f41c','Col':5,'Row':19,'Format':'numberic','Value':'19929363','TargetCode':''}</v>
      </c>
    </row>
    <row r="49" spans="1:1" x14ac:dyDescent="0.2">
      <c r="A49" t="str">
        <f>CONCATENATE("{'SheetId':'7420c48a-7676-4aca-9237-a0dcf870ad0f'",",","'UId':'d11d3d73-7c13-438a-8c8e-2e2615c1e78f'",",'Col':",COLUMN(BangCanDoiKeToan!C20),",'Row':",ROW(BangCanDoiKeToan!C20),",","'Format':'string'",",'Value':'",SUBSTITUTE(BangCanDoiKeToan!C20,"'","\'"),"','TargetCode':''}")</f>
        <v>{'SheetId':'7420c48a-7676-4aca-9237-a0dcf870ad0f','UId':'d11d3d73-7c13-438a-8c8e-2e2615c1e78f','Col':3,'Row':20,'Format':'string','Value':' ','TargetCode':''}</v>
      </c>
    </row>
    <row r="50" spans="1:1" x14ac:dyDescent="0.2">
      <c r="A50" t="str">
        <f>CONCATENATE("{'SheetId':'7420c48a-7676-4aca-9237-a0dcf870ad0f'",",","'UId':'83f0cc15-ae6c-4741-bb3c-5a4497865546'",",'Col':",COLUMN(BangCanDoiKeToan!D20),",'Row':",ROW(BangCanDoiKeToan!D20),",","'Format':'numberic'",",'Value':'",SUBSTITUTE(BangCanDoiKeToan!D20,"'","\'"),"','TargetCode':''}")</f>
        <v>{'SheetId':'7420c48a-7676-4aca-9237-a0dcf870ad0f','UId':'83f0cc15-ae6c-4741-bb3c-5a4497865546','Col':4,'Row':20,'Format':'numberic','Value':'0','TargetCode':''}</v>
      </c>
    </row>
    <row r="51" spans="1:1" x14ac:dyDescent="0.2">
      <c r="A51" t="str">
        <f>CONCATENATE("{'SheetId':'7420c48a-7676-4aca-9237-a0dcf870ad0f'",",","'UId':'4ee47f30-b6fb-43f4-b83a-37390a841f44'",",'Col':",COLUMN(BangCanDoiKeToan!E20),",'Row':",ROW(BangCanDoiKeToan!E20),",","'Format':'numberic'",",'Value':'",SUBSTITUTE(BangCanDoiKeToan!E20,"'","\'"),"','TargetCode':''}")</f>
        <v>{'SheetId':'7420c48a-7676-4aca-9237-a0dcf870ad0f','UId':'4ee47f30-b6fb-43f4-b83a-37390a841f44','Col':5,'Row':20,'Format':'numberic','Value':'','TargetCode':''}</v>
      </c>
    </row>
    <row r="52" spans="1:1" x14ac:dyDescent="0.2">
      <c r="A52" t="str">
        <f>CONCATENATE("{'SheetId':'7420c48a-7676-4aca-9237-a0dcf870ad0f'",",","'UId':'d0b93116-3eb8-429c-8dc0-8ca7f54374e4'",",'Col':",COLUMN(BangCanDoiKeToan!C21),",'Row':",ROW(BangCanDoiKeToan!C21),",","'Format':'string'",",'Value':'",SUBSTITUTE(BangCanDoiKeToan!C21,"'","\'"),"','TargetCode':''}")</f>
        <v>{'SheetId':'7420c48a-7676-4aca-9237-a0dcf870ad0f','UId':'d0b93116-3eb8-429c-8dc0-8ca7f54374e4','Col':3,'Row':21,'Format':'string','Value':' ','TargetCode':''}</v>
      </c>
    </row>
    <row r="53" spans="1:1" x14ac:dyDescent="0.2">
      <c r="A53" t="str">
        <f>CONCATENATE("{'SheetId':'7420c48a-7676-4aca-9237-a0dcf870ad0f'",",","'UId':'dd1c5411-e006-4e59-b298-860430864084'",",'Col':",COLUMN(BangCanDoiKeToan!D21),",'Row':",ROW(BangCanDoiKeToan!D21),",","'Format':'numberic'",",'Value':'",SUBSTITUTE(BangCanDoiKeToan!D21,"'","\'"),"','TargetCode':''}")</f>
        <v>{'SheetId':'7420c48a-7676-4aca-9237-a0dcf870ad0f','UId':'dd1c5411-e006-4e59-b298-860430864084','Col':4,'Row':21,'Format':'numberic','Value':'20137563','TargetCode':''}</v>
      </c>
    </row>
    <row r="54" spans="1:1" x14ac:dyDescent="0.2">
      <c r="A54" t="str">
        <f>CONCATENATE("{'SheetId':'7420c48a-7676-4aca-9237-a0dcf870ad0f'",",","'UId':'e404facd-bff9-4d35-9d8e-40dfab39bf6f'",",'Col':",COLUMN(BangCanDoiKeToan!E21),",'Row':",ROW(BangCanDoiKeToan!E21),",","'Format':'numberic'",",'Value':'",SUBSTITUTE(BangCanDoiKeToan!E21,"'","\'"),"','TargetCode':''}")</f>
        <v>{'SheetId':'7420c48a-7676-4aca-9237-a0dcf870ad0f','UId':'e404facd-bff9-4d35-9d8e-40dfab39bf6f','Col':5,'Row':21,'Format':'numberic','Value':'19929363','TargetCode':''}</v>
      </c>
    </row>
    <row r="55" spans="1:1" x14ac:dyDescent="0.2">
      <c r="A55" t="str">
        <f>CONCATENATE("{'SheetId':'7420c48a-7676-4aca-9237-a0dcf870ad0f'",",","'UId':'a355cb70-ff3c-449e-82b8-8d6212d348c4'",",'Col':",COLUMN(BangCanDoiKeToan!C22),",'Row':",ROW(BangCanDoiKeToan!C22),",","'Format':'string'",",'Value':'",SUBSTITUTE(BangCanDoiKeToan!C22,"'","\'"),"','TargetCode':''}")</f>
        <v>{'SheetId':'7420c48a-7676-4aca-9237-a0dcf870ad0f','UId':'a355cb70-ff3c-449e-82b8-8d6212d348c4','Col':3,'Row':22,'Format':'string','Value':' ','TargetCode':''}</v>
      </c>
    </row>
    <row r="56" spans="1:1" x14ac:dyDescent="0.2">
      <c r="A56" t="str">
        <f>CONCATENATE("{'SheetId':'7420c48a-7676-4aca-9237-a0dcf870ad0f'",",","'UId':'447268c2-033a-4610-a62b-4984293b7fc8'",",'Col':",COLUMN(BangCanDoiKeToan!D22),",'Row':",ROW(BangCanDoiKeToan!D22),",","'Format':'numberic'",",'Value':'",SUBSTITUTE(BangCanDoiKeToan!D22,"'","\'"),"','TargetCode':''}")</f>
        <v>{'SheetId':'7420c48a-7676-4aca-9237-a0dcf870ad0f','UId':'447268c2-033a-4610-a62b-4984293b7fc8','Col':4,'Row':22,'Format':'numberic','Value':'','TargetCode':''}</v>
      </c>
    </row>
    <row r="57" spans="1:1" x14ac:dyDescent="0.2">
      <c r="A57" t="str">
        <f>CONCATENATE("{'SheetId':'7420c48a-7676-4aca-9237-a0dcf870ad0f'",",","'UId':'becc1196-89fc-4534-9b7e-9a43c192f163'",",'Col':",COLUMN(BangCanDoiKeToan!E22),",'Row':",ROW(BangCanDoiKeToan!E22),",","'Format':'numberic'",",'Value':'",SUBSTITUTE(BangCanDoiKeToan!E22,"'","\'"),"','TargetCode':''}")</f>
        <v>{'SheetId':'7420c48a-7676-4aca-9237-a0dcf870ad0f','UId':'becc1196-89fc-4534-9b7e-9a43c192f163','Col':5,'Row':22,'Format':'numberic','Value':'','TargetCode':''}</v>
      </c>
    </row>
    <row r="58" spans="1:1" x14ac:dyDescent="0.2">
      <c r="A58" t="str">
        <f>CONCATENATE("{'SheetId':'7420c48a-7676-4aca-9237-a0dcf870ad0f'",",","'UId':'8357c4e6-7763-47db-a88d-bb014821cfaa'",",'Col':",COLUMN(BangCanDoiKeToan!C23),",'Row':",ROW(BangCanDoiKeToan!C23),",","'Format':'string'",",'Value':'",SUBSTITUTE(BangCanDoiKeToan!C23,"'","\'"),"','TargetCode':''}")</f>
        <v>{'SheetId':'7420c48a-7676-4aca-9237-a0dcf870ad0f','UId':'8357c4e6-7763-47db-a88d-bb014821cfaa','Col':3,'Row':23,'Format':'string','Value':' ','TargetCode':''}</v>
      </c>
    </row>
    <row r="59" spans="1:1" x14ac:dyDescent="0.2">
      <c r="A59" t="str">
        <f>CONCATENATE("{'SheetId':'7420c48a-7676-4aca-9237-a0dcf870ad0f'",",","'UId':'204be7d2-a82d-4bc1-b0fa-dda2ed4c97f1'",",'Col':",COLUMN(BangCanDoiKeToan!D23),",'Row':",ROW(BangCanDoiKeToan!D23),",","'Format':'numberic'",",'Value':'",SUBSTITUTE(BangCanDoiKeToan!D23,"'","\'"),"','TargetCode':''}")</f>
        <v>{'SheetId':'7420c48a-7676-4aca-9237-a0dcf870ad0f','UId':'204be7d2-a82d-4bc1-b0fa-dda2ed4c97f1','Col':4,'Row':23,'Format':'numberic','Value':'','TargetCode':''}</v>
      </c>
    </row>
    <row r="60" spans="1:1" x14ac:dyDescent="0.2">
      <c r="A60" t="str">
        <f>CONCATENATE("{'SheetId':'7420c48a-7676-4aca-9237-a0dcf870ad0f'",",","'UId':'a0995fcb-44b9-4b95-a410-62732efc4a31'",",'Col':",COLUMN(BangCanDoiKeToan!E23),",'Row':",ROW(BangCanDoiKeToan!E23),",","'Format':'numberic'",",'Value':'",SUBSTITUTE(BangCanDoiKeToan!E23,"'","\'"),"','TargetCode':''}")</f>
        <v>{'SheetId':'7420c48a-7676-4aca-9237-a0dcf870ad0f','UId':'a0995fcb-44b9-4b95-a410-62732efc4a31','Col':5,'Row':23,'Format':'numberic','Value':'','TargetCode':''}</v>
      </c>
    </row>
    <row r="61" spans="1:1" x14ac:dyDescent="0.2">
      <c r="A61" t="str">
        <f>CONCATENATE("{'SheetId':'7420c48a-7676-4aca-9237-a0dcf870ad0f'",",","'UId':'a3d04935-838b-4551-a2fe-c71e545bd386'",",'Col':",COLUMN(BangCanDoiKeToan!C24),",'Row':",ROW(BangCanDoiKeToan!C24),",","'Format':'string'",",'Value':'",SUBSTITUTE(BangCanDoiKeToan!C24,"'","\'"),"','TargetCode':''}")</f>
        <v>{'SheetId':'7420c48a-7676-4aca-9237-a0dcf870ad0f','UId':'a3d04935-838b-4551-a2fe-c71e545bd386','Col':3,'Row':24,'Format':'string','Value':' ','TargetCode':''}</v>
      </c>
    </row>
    <row r="62" spans="1:1" x14ac:dyDescent="0.2">
      <c r="A62" t="str">
        <f>CONCATENATE("{'SheetId':'7420c48a-7676-4aca-9237-a0dcf870ad0f'",",","'UId':'c8242615-f488-448a-bd61-51350611c658'",",'Col':",COLUMN(BangCanDoiKeToan!D24),",'Row':",ROW(BangCanDoiKeToan!D24),",","'Format':'numberic'",",'Value':'",SUBSTITUTE(BangCanDoiKeToan!D24,"'","\'"),"','TargetCode':''}")</f>
        <v>{'SheetId':'7420c48a-7676-4aca-9237-a0dcf870ad0f','UId':'c8242615-f488-448a-bd61-51350611c658','Col':4,'Row':24,'Format':'numberic','Value':'','TargetCode':''}</v>
      </c>
    </row>
    <row r="63" spans="1:1" x14ac:dyDescent="0.2">
      <c r="A63" t="str">
        <f>CONCATENATE("{'SheetId':'7420c48a-7676-4aca-9237-a0dcf870ad0f'",",","'UId':'ccbc81cd-f98f-4110-9383-1b8cf89b8da3'",",'Col':",COLUMN(BangCanDoiKeToan!E24),",'Row':",ROW(BangCanDoiKeToan!E24),",","'Format':'numberic'",",'Value':'",SUBSTITUTE(BangCanDoiKeToan!E24,"'","\'"),"','TargetCode':''}")</f>
        <v>{'SheetId':'7420c48a-7676-4aca-9237-a0dcf870ad0f','UId':'ccbc81cd-f98f-4110-9383-1b8cf89b8da3','Col':5,'Row':24,'Format':'numberic','Value':'','TargetCode':''}</v>
      </c>
    </row>
    <row r="64" spans="1:1" x14ac:dyDescent="0.2">
      <c r="A64" t="str">
        <f>CONCATENATE("{'SheetId':'7420c48a-7676-4aca-9237-a0dcf870ad0f'",",","'UId':'0bd0b7c7-f2bd-441f-a8cb-f18708dc86d5'",",'Col':",COLUMN(BangCanDoiKeToan!C25),",'Row':",ROW(BangCanDoiKeToan!C25),",","'Format':'string'",",'Value':'",SUBSTITUTE(BangCanDoiKeToan!C25,"'","\'"),"','TargetCode':''}")</f>
        <v>{'SheetId':'7420c48a-7676-4aca-9237-a0dcf870ad0f','UId':'0bd0b7c7-f2bd-441f-a8cb-f18708dc86d5','Col':3,'Row':25,'Format':'string','Value':' ','TargetCode':''}</v>
      </c>
    </row>
    <row r="65" spans="1:1" x14ac:dyDescent="0.2">
      <c r="A65" t="str">
        <f>CONCATENATE("{'SheetId':'7420c48a-7676-4aca-9237-a0dcf870ad0f'",",","'UId':'b94dfa80-625f-4eb4-b49b-280e64952512'",",'Col':",COLUMN(BangCanDoiKeToan!D25),",'Row':",ROW(BangCanDoiKeToan!D25),",","'Format':'numberic'",",'Value':'",SUBSTITUTE(BangCanDoiKeToan!D25,"'","\'"),"','TargetCode':''}")</f>
        <v>{'SheetId':'7420c48a-7676-4aca-9237-a0dcf870ad0f','UId':'b94dfa80-625f-4eb4-b49b-280e64952512','Col':4,'Row':25,'Format':'numberic','Value':'45680250','TargetCode':''}</v>
      </c>
    </row>
    <row r="66" spans="1:1" x14ac:dyDescent="0.2">
      <c r="A66" t="str">
        <f>CONCATENATE("{'SheetId':'7420c48a-7676-4aca-9237-a0dcf870ad0f'",",","'UId':'70ce38c5-7302-4e9e-9285-2f78666fb830'",",'Col':",COLUMN(BangCanDoiKeToan!E25),",'Row':",ROW(BangCanDoiKeToan!E25),",","'Format':'numberic'",",'Value':'",SUBSTITUTE(BangCanDoiKeToan!E25,"'","\'"),"','TargetCode':''}")</f>
        <v>{'SheetId':'7420c48a-7676-4aca-9237-a0dcf870ad0f','UId':'70ce38c5-7302-4e9e-9285-2f78666fb830','Col':5,'Row':25,'Format':'numberic','Value':'45680250','TargetCode':''}</v>
      </c>
    </row>
    <row r="67" spans="1:1" x14ac:dyDescent="0.2">
      <c r="A67" t="str">
        <f>CONCATENATE("{'SheetId':'7420c48a-7676-4aca-9237-a0dcf870ad0f'",",","'UId':'94957eee-790c-4962-a263-9c40e9b16b9a'",",'Col':",COLUMN(BangCanDoiKeToan!C26),",'Row':",ROW(BangCanDoiKeToan!C26),",","'Format':'string'",",'Value':'",SUBSTITUTE(BangCanDoiKeToan!C26,"'","\'"),"','TargetCode':''}")</f>
        <v>{'SheetId':'7420c48a-7676-4aca-9237-a0dcf870ad0f','UId':'94957eee-790c-4962-a263-9c40e9b16b9a','Col':3,'Row':26,'Format':'string','Value':' ','TargetCode':''}</v>
      </c>
    </row>
    <row r="68" spans="1:1" x14ac:dyDescent="0.2">
      <c r="A68" t="str">
        <f>CONCATENATE("{'SheetId':'7420c48a-7676-4aca-9237-a0dcf870ad0f'",",","'UId':'348ab9a9-c17b-4532-82b6-6aa7582cbd97'",",'Col':",COLUMN(BangCanDoiKeToan!D26),",'Row':",ROW(BangCanDoiKeToan!D26),",","'Format':'numberic'",",'Value':'",SUBSTITUTE(BangCanDoiKeToan!D26,"'","\'"),"','TargetCode':''}")</f>
        <v>{'SheetId':'7420c48a-7676-4aca-9237-a0dcf870ad0f','UId':'348ab9a9-c17b-4532-82b6-6aa7582cbd97','Col':4,'Row':26,'Format':'numberic','Value':'45680250','TargetCode':''}</v>
      </c>
    </row>
    <row r="69" spans="1:1" x14ac:dyDescent="0.2">
      <c r="A69" t="str">
        <f>CONCATENATE("{'SheetId':'7420c48a-7676-4aca-9237-a0dcf870ad0f'",",","'UId':'e742241c-640c-41e8-b146-302746d30a8c'",",'Col':",COLUMN(BangCanDoiKeToan!E26),",'Row':",ROW(BangCanDoiKeToan!E26),",","'Format':'numberic'",",'Value':'",SUBSTITUTE(BangCanDoiKeToan!E26,"'","\'"),"','TargetCode':''}")</f>
        <v>{'SheetId':'7420c48a-7676-4aca-9237-a0dcf870ad0f','UId':'e742241c-640c-41e8-b146-302746d30a8c','Col':5,'Row':26,'Format':'numberic','Value':'45680250','TargetCode':''}</v>
      </c>
    </row>
    <row r="70" spans="1:1" x14ac:dyDescent="0.2">
      <c r="A70" t="str">
        <f>CONCATENATE("{'SheetId':'7420c48a-7676-4aca-9237-a0dcf870ad0f'",",","'UId':'b4dd29f8-40bb-4396-8e66-d8a3a0eccfc4'",",'Col':",COLUMN(BangCanDoiKeToan!C27),",'Row':",ROW(BangCanDoiKeToan!C27),",","'Format':'string'",",'Value':'",SUBSTITUTE(BangCanDoiKeToan!C27,"'","\'"),"','TargetCode':''}")</f>
        <v>{'SheetId':'7420c48a-7676-4aca-9237-a0dcf870ad0f','UId':'b4dd29f8-40bb-4396-8e66-d8a3a0eccfc4','Col':3,'Row':27,'Format':'string','Value':' ','TargetCode':''}</v>
      </c>
    </row>
    <row r="71" spans="1:1" x14ac:dyDescent="0.2">
      <c r="A71" t="str">
        <f>CONCATENATE("{'SheetId':'7420c48a-7676-4aca-9237-a0dcf870ad0f'",",","'UId':'a6b80d25-94b6-40e1-9307-7a792c652b89'",",'Col':",COLUMN(BangCanDoiKeToan!D27),",'Row':",ROW(BangCanDoiKeToan!D27),",","'Format':'numberic'",",'Value':'",SUBSTITUTE(BangCanDoiKeToan!D27,"'","\'"),"','TargetCode':''}")</f>
        <v>{'SheetId':'7420c48a-7676-4aca-9237-a0dcf870ad0f','UId':'a6b80d25-94b6-40e1-9307-7a792c652b89','Col':4,'Row':27,'Format':'numberic','Value':'','TargetCode':''}</v>
      </c>
    </row>
    <row r="72" spans="1:1" x14ac:dyDescent="0.2">
      <c r="A72" t="str">
        <f>CONCATENATE("{'SheetId':'7420c48a-7676-4aca-9237-a0dcf870ad0f'",",","'UId':'92e413a4-8ecd-4a6c-bdbc-59e0e4088c51'",",'Col':",COLUMN(BangCanDoiKeToan!E27),",'Row':",ROW(BangCanDoiKeToan!E27),",","'Format':'numberic'",",'Value':'",SUBSTITUTE(BangCanDoiKeToan!E27,"'","\'"),"','TargetCode':''}")</f>
        <v>{'SheetId':'7420c48a-7676-4aca-9237-a0dcf870ad0f','UId':'92e413a4-8ecd-4a6c-bdbc-59e0e4088c51','Col':5,'Row':27,'Format':'numberic','Value':'','TargetCode':''}</v>
      </c>
    </row>
    <row r="73" spans="1:1" x14ac:dyDescent="0.2">
      <c r="A73" t="str">
        <f>CONCATENATE("{'SheetId':'7420c48a-7676-4aca-9237-a0dcf870ad0f'",",","'UId':'393fc26d-f10c-4f3e-ad34-06a863f4d9dc'",",'Col':",COLUMN(BangCanDoiKeToan!C28),",'Row':",ROW(BangCanDoiKeToan!C28),",","'Format':'string'",",'Value':'",SUBSTITUTE(BangCanDoiKeToan!C28,"'","\'"),"','TargetCode':''}")</f>
        <v>{'SheetId':'7420c48a-7676-4aca-9237-a0dcf870ad0f','UId':'393fc26d-f10c-4f3e-ad34-06a863f4d9dc','Col':3,'Row':28,'Format':'string','Value':' ','TargetCode':''}</v>
      </c>
    </row>
    <row r="74" spans="1:1" x14ac:dyDescent="0.2">
      <c r="A74" t="str">
        <f>CONCATENATE("{'SheetId':'7420c48a-7676-4aca-9237-a0dcf870ad0f'",",","'UId':'094b661e-b18e-4269-a898-028b78cee110'",",'Col':",COLUMN(BangCanDoiKeToan!D28),",'Row':",ROW(BangCanDoiKeToan!D28),",","'Format':'numberic'",",'Value':'",SUBSTITUTE(BangCanDoiKeToan!D28,"'","\'"),"','TargetCode':''}")</f>
        <v>{'SheetId':'7420c48a-7676-4aca-9237-a0dcf870ad0f','UId':'094b661e-b18e-4269-a898-028b78cee110','Col':4,'Row':28,'Format':'numberic','Value':'','TargetCode':''}</v>
      </c>
    </row>
    <row r="75" spans="1:1" x14ac:dyDescent="0.2">
      <c r="A75" t="str">
        <f>CONCATENATE("{'SheetId':'7420c48a-7676-4aca-9237-a0dcf870ad0f'",",","'UId':'08dc291e-b7ae-435e-ad87-0afb47bade19'",",'Col':",COLUMN(BangCanDoiKeToan!E28),",'Row':",ROW(BangCanDoiKeToan!E28),",","'Format':'numberic'",",'Value':'",SUBSTITUTE(BangCanDoiKeToan!E28,"'","\'"),"','TargetCode':''}")</f>
        <v>{'SheetId':'7420c48a-7676-4aca-9237-a0dcf870ad0f','UId':'08dc291e-b7ae-435e-ad87-0afb47bade19','Col':5,'Row':28,'Format':'numberic','Value':'','TargetCode':''}</v>
      </c>
    </row>
    <row r="76" spans="1:1" x14ac:dyDescent="0.2">
      <c r="A76" t="str">
        <f>CONCATENATE("{'SheetId':'7420c48a-7676-4aca-9237-a0dcf870ad0f'",",","'UId':'6d9569be-f59d-4105-8602-0a2a48c868b4'",",'Col':",COLUMN(BangCanDoiKeToan!C29),",'Row':",ROW(BangCanDoiKeToan!C29),",","'Format':'string'",",'Value':'",SUBSTITUTE(BangCanDoiKeToan!C29,"'","\'"),"','TargetCode':''}")</f>
        <v>{'SheetId':'7420c48a-7676-4aca-9237-a0dcf870ad0f','UId':'6d9569be-f59d-4105-8602-0a2a48c868b4','Col':3,'Row':29,'Format':'string','Value':' ','TargetCode':''}</v>
      </c>
    </row>
    <row r="77" spans="1:1" x14ac:dyDescent="0.2">
      <c r="A77" t="str">
        <f>CONCATENATE("{'SheetId':'7420c48a-7676-4aca-9237-a0dcf870ad0f'",",","'UId':'8b39aa71-07c5-4657-a451-3345dc294da3'",",'Col':",COLUMN(BangCanDoiKeToan!D29),",'Row':",ROW(BangCanDoiKeToan!D29),",","'Format':'numberic'",",'Value':'",SUBSTITUTE(BangCanDoiKeToan!D29,"'","\'"),"','TargetCode':''}")</f>
        <v>{'SheetId':'7420c48a-7676-4aca-9237-a0dcf870ad0f','UId':'8b39aa71-07c5-4657-a451-3345dc294da3','Col':4,'Row':29,'Format':'numberic','Value':'','TargetCode':''}</v>
      </c>
    </row>
    <row r="78" spans="1:1" x14ac:dyDescent="0.2">
      <c r="A78" t="str">
        <f>CONCATENATE("{'SheetId':'7420c48a-7676-4aca-9237-a0dcf870ad0f'",",","'UId':'925c41d6-2e6c-42cb-9611-c936f8777614'",",'Col':",COLUMN(BangCanDoiKeToan!E29),",'Row':",ROW(BangCanDoiKeToan!E29),",","'Format':'numberic'",",'Value':'",SUBSTITUTE(BangCanDoiKeToan!E29,"'","\'"),"','TargetCode':''}")</f>
        <v>{'SheetId':'7420c48a-7676-4aca-9237-a0dcf870ad0f','UId':'925c41d6-2e6c-42cb-9611-c936f8777614','Col':5,'Row':29,'Format':'numberic','Value':'','TargetCode':''}</v>
      </c>
    </row>
    <row r="79" spans="1:1" x14ac:dyDescent="0.2">
      <c r="A79" t="str">
        <f>CONCATENATE("{'SheetId':'7420c48a-7676-4aca-9237-a0dcf870ad0f'",",","'UId':'5249a88b-4197-40c4-b96e-a65b315d75cf'",",'Col':",COLUMN(BangCanDoiKeToan!C30),",'Row':",ROW(BangCanDoiKeToan!C30),",","'Format':'string'",",'Value':'",SUBSTITUTE(BangCanDoiKeToan!C30,"'","\'"),"','TargetCode':''}")</f>
        <v>{'SheetId':'7420c48a-7676-4aca-9237-a0dcf870ad0f','UId':'5249a88b-4197-40c4-b96e-a65b315d75cf','Col':3,'Row':30,'Format':'string','Value':' ','TargetCode':''}</v>
      </c>
    </row>
    <row r="80" spans="1:1" x14ac:dyDescent="0.2">
      <c r="A80" t="str">
        <f>CONCATENATE("{'SheetId':'7420c48a-7676-4aca-9237-a0dcf870ad0f'",",","'UId':'ae950306-3b2e-47b6-bc41-d9a5fe343396'",",'Col':",COLUMN(BangCanDoiKeToan!D30),",'Row':",ROW(BangCanDoiKeToan!D30),",","'Format':'numberic'",",'Value':'",SUBSTITUTE(BangCanDoiKeToan!D30,"'","\'"),"','TargetCode':''}")</f>
        <v>{'SheetId':'7420c48a-7676-4aca-9237-a0dcf870ad0f','UId':'ae950306-3b2e-47b6-bc41-d9a5fe343396','Col':4,'Row':30,'Format':'numberic','Value':'45680250','TargetCode':''}</v>
      </c>
    </row>
    <row r="81" spans="1:1" x14ac:dyDescent="0.2">
      <c r="A81" t="str">
        <f>CONCATENATE("{'SheetId':'7420c48a-7676-4aca-9237-a0dcf870ad0f'",",","'UId':'87dbee9c-2ed7-4868-8570-13cfd346c024'",",'Col':",COLUMN(BangCanDoiKeToan!E30),",'Row':",ROW(BangCanDoiKeToan!E30),",","'Format':'numberic'",",'Value':'",SUBSTITUTE(BangCanDoiKeToan!E30,"'","\'"),"','TargetCode':''}")</f>
        <v>{'SheetId':'7420c48a-7676-4aca-9237-a0dcf870ad0f','UId':'87dbee9c-2ed7-4868-8570-13cfd346c024','Col':5,'Row':30,'Format':'numberic','Value':'45680250','TargetCode':''}</v>
      </c>
    </row>
    <row r="82" spans="1:1" x14ac:dyDescent="0.2">
      <c r="A82" t="str">
        <f>CONCATENATE("{'SheetId':'7420c48a-7676-4aca-9237-a0dcf870ad0f'",",","'UId':'94096e56-0eab-48ba-84c4-d1f07e309bcd'",",'Col':",COLUMN(BangCanDoiKeToan!C31),",'Row':",ROW(BangCanDoiKeToan!C31),",","'Format':'string'",",'Value':'",SUBSTITUTE(BangCanDoiKeToan!C31,"'","\'"),"','TargetCode':''}")</f>
        <v>{'SheetId':'7420c48a-7676-4aca-9237-a0dcf870ad0f','UId':'94096e56-0eab-48ba-84c4-d1f07e309bcd','Col':3,'Row':31,'Format':'string','Value':' ','TargetCode':''}</v>
      </c>
    </row>
    <row r="83" spans="1:1" x14ac:dyDescent="0.2">
      <c r="A83" t="str">
        <f>CONCATENATE("{'SheetId':'7420c48a-7676-4aca-9237-a0dcf870ad0f'",",","'UId':'7a04b692-bdb9-428c-9088-c92cb86e3a5c'",",'Col':",COLUMN(BangCanDoiKeToan!D31),",'Row':",ROW(BangCanDoiKeToan!D31),",","'Format':'numberic'",",'Value':'",SUBSTITUTE(BangCanDoiKeToan!D31,"'","\'"),"','TargetCode':''}")</f>
        <v>{'SheetId':'7420c48a-7676-4aca-9237-a0dcf870ad0f','UId':'7a04b692-bdb9-428c-9088-c92cb86e3a5c','Col':4,'Row':31,'Format':'numberic','Value':'','TargetCode':''}</v>
      </c>
    </row>
    <row r="84" spans="1:1" x14ac:dyDescent="0.2">
      <c r="A84" t="str">
        <f>CONCATENATE("{'SheetId':'7420c48a-7676-4aca-9237-a0dcf870ad0f'",",","'UId':'8850035b-fd3a-4c58-b619-dd90803ee3e8'",",'Col':",COLUMN(BangCanDoiKeToan!E31),",'Row':",ROW(BangCanDoiKeToan!E31),",","'Format':'numberic'",",'Value':'",SUBSTITUTE(BangCanDoiKeToan!E31,"'","\'"),"','TargetCode':''}")</f>
        <v>{'SheetId':'7420c48a-7676-4aca-9237-a0dcf870ad0f','UId':'8850035b-fd3a-4c58-b619-dd90803ee3e8','Col':5,'Row':31,'Format':'numberic','Value':'','TargetCode':''}</v>
      </c>
    </row>
    <row r="85" spans="1:1" x14ac:dyDescent="0.2">
      <c r="A85" t="str">
        <f>CONCATENATE("{'SheetId':'7420c48a-7676-4aca-9237-a0dcf870ad0f'",",","'UId':'bc72f3c1-1cc8-47e2-9fd7-d1a8ac97c56f'",",'Col':",COLUMN(BangCanDoiKeToan!C32),",'Row':",ROW(BangCanDoiKeToan!C32),",","'Format':'string'",",'Value':'",SUBSTITUTE(BangCanDoiKeToan!C32,"'","\'"),"','TargetCode':''}")</f>
        <v>{'SheetId':'7420c48a-7676-4aca-9237-a0dcf870ad0f','UId':'bc72f3c1-1cc8-47e2-9fd7-d1a8ac97c56f','Col':3,'Row':32,'Format':'string','Value':' ','TargetCode':''}</v>
      </c>
    </row>
    <row r="86" spans="1:1" x14ac:dyDescent="0.2">
      <c r="A86" t="str">
        <f>CONCATENATE("{'SheetId':'7420c48a-7676-4aca-9237-a0dcf870ad0f'",",","'UId':'13885334-8c76-4c62-9965-3e1a33ff50ba'",",'Col':",COLUMN(BangCanDoiKeToan!D32),",'Row':",ROW(BangCanDoiKeToan!D32),",","'Format':'numberic'",",'Value':'",SUBSTITUTE(BangCanDoiKeToan!D32,"'","\'"),"','TargetCode':''}")</f>
        <v>{'SheetId':'7420c48a-7676-4aca-9237-a0dcf870ad0f','UId':'13885334-8c76-4c62-9965-3e1a33ff50ba','Col':4,'Row':32,'Format':'numberic','Value':'','TargetCode':''}</v>
      </c>
    </row>
    <row r="87" spans="1:1" x14ac:dyDescent="0.2">
      <c r="A87" t="str">
        <f>CONCATENATE("{'SheetId':'7420c48a-7676-4aca-9237-a0dcf870ad0f'",",","'UId':'190ea7cb-9187-48a9-ab61-27a39ccf371d'",",'Col':",COLUMN(BangCanDoiKeToan!E32),",'Row':",ROW(BangCanDoiKeToan!E32),",","'Format':'numberic'",",'Value':'",SUBSTITUTE(BangCanDoiKeToan!E32,"'","\'"),"','TargetCode':''}")</f>
        <v>{'SheetId':'7420c48a-7676-4aca-9237-a0dcf870ad0f','UId':'190ea7cb-9187-48a9-ab61-27a39ccf371d','Col':5,'Row':32,'Format':'numberic','Value':'','TargetCode':''}</v>
      </c>
    </row>
    <row r="88" spans="1:1" x14ac:dyDescent="0.2">
      <c r="A88" t="str">
        <f>CONCATENATE("{'SheetId':'7420c48a-7676-4aca-9237-a0dcf870ad0f'",",","'UId':'b3d95790-c8bb-4c54-8866-0075a2d0b7f2'",",'Col':",COLUMN(BangCanDoiKeToan!C33),",'Row':",ROW(BangCanDoiKeToan!C33),",","'Format':'string'",",'Value':'",SUBSTITUTE(BangCanDoiKeToan!C33,"'","\'"),"','TargetCode':''}")</f>
        <v>{'SheetId':'7420c48a-7676-4aca-9237-a0dcf870ad0f','UId':'b3d95790-c8bb-4c54-8866-0075a2d0b7f2','Col':3,'Row':33,'Format':'string','Value':' ','TargetCode':''}</v>
      </c>
    </row>
    <row r="89" spans="1:1" x14ac:dyDescent="0.2">
      <c r="A89" t="str">
        <f>CONCATENATE("{'SheetId':'7420c48a-7676-4aca-9237-a0dcf870ad0f'",",","'UId':'6dff3f95-3ba0-4a8e-8ac2-9819c208b821'",",'Col':",COLUMN(BangCanDoiKeToan!D33),",'Row':",ROW(BangCanDoiKeToan!D33),",","'Format':'numberic'",",'Value':'",SUBSTITUTE(BangCanDoiKeToan!D33,"'","\'"),"','TargetCode':''}")</f>
        <v>{'SheetId':'7420c48a-7676-4aca-9237-a0dcf870ad0f','UId':'6dff3f95-3ba0-4a8e-8ac2-9819c208b821','Col':4,'Row':33,'Format':'numberic','Value':'0','TargetCode':''}</v>
      </c>
    </row>
    <row r="90" spans="1:1" x14ac:dyDescent="0.2">
      <c r="A90" t="str">
        <f>CONCATENATE("{'SheetId':'7420c48a-7676-4aca-9237-a0dcf870ad0f'",",","'UId':'dd8428a1-9057-4d85-8447-efc19dc1932b'",",'Col':",COLUMN(BangCanDoiKeToan!E33),",'Row':",ROW(BangCanDoiKeToan!E33),",","'Format':'numberic'",",'Value':'",SUBSTITUTE(BangCanDoiKeToan!E33,"'","\'"),"','TargetCode':''}")</f>
        <v>{'SheetId':'7420c48a-7676-4aca-9237-a0dcf870ad0f','UId':'dd8428a1-9057-4d85-8447-efc19dc1932b','Col':5,'Row':33,'Format':'numberic','Value':'','TargetCode':''}</v>
      </c>
    </row>
    <row r="91" spans="1:1" x14ac:dyDescent="0.2">
      <c r="A91" t="str">
        <f>CONCATENATE("{'SheetId':'7420c48a-7676-4aca-9237-a0dcf870ad0f'",",","'UId':'cf0c2d9b-d176-4a21-af0b-583408a7612b'",",'Col':",COLUMN(BangCanDoiKeToan!C34),",'Row':",ROW(BangCanDoiKeToan!C34),",","'Format':'string'",",'Value':'",SUBSTITUTE(BangCanDoiKeToan!C34,"'","\'"),"','TargetCode':''}")</f>
        <v>{'SheetId':'7420c48a-7676-4aca-9237-a0dcf870ad0f','UId':'cf0c2d9b-d176-4a21-af0b-583408a7612b','Col':3,'Row':34,'Format':'string','Value':' ','TargetCode':''}</v>
      </c>
    </row>
    <row r="92" spans="1:1" x14ac:dyDescent="0.2">
      <c r="A92" t="str">
        <f>CONCATENATE("{'SheetId':'7420c48a-7676-4aca-9237-a0dcf870ad0f'",",","'UId':'fb3e51ef-9cb9-463a-99ce-ca9384a4c2d2'",",'Col':",COLUMN(BangCanDoiKeToan!D34),",'Row':",ROW(BangCanDoiKeToan!D34),",","'Format':'numberic'",",'Value':'",SUBSTITUTE(BangCanDoiKeToan!D34,"'","\'"),"','TargetCode':''}")</f>
        <v>{'SheetId':'7420c48a-7676-4aca-9237-a0dcf870ad0f','UId':'fb3e51ef-9cb9-463a-99ce-ca9384a4c2d2','Col':4,'Row':34,'Format':'numberic','Value':'','TargetCode':''}</v>
      </c>
    </row>
    <row r="93" spans="1:1" x14ac:dyDescent="0.2">
      <c r="A93" t="str">
        <f>CONCATENATE("{'SheetId':'7420c48a-7676-4aca-9237-a0dcf870ad0f'",",","'UId':'75d79f81-179f-41db-803f-a1c7f7f9e7c5'",",'Col':",COLUMN(BangCanDoiKeToan!E34),",'Row':",ROW(BangCanDoiKeToan!E34),",","'Format':'numberic'",",'Value':'",SUBSTITUTE(BangCanDoiKeToan!E34,"'","\'"),"','TargetCode':''}")</f>
        <v>{'SheetId':'7420c48a-7676-4aca-9237-a0dcf870ad0f','UId':'75d79f81-179f-41db-803f-a1c7f7f9e7c5','Col':5,'Row':34,'Format':'numberic','Value':'','TargetCode':''}</v>
      </c>
    </row>
    <row r="94" spans="1:1" x14ac:dyDescent="0.2">
      <c r="A94" t="str">
        <f>CONCATENATE("{'SheetId':'7420c48a-7676-4aca-9237-a0dcf870ad0f'",",","'UId':'d75dba59-8bcb-4262-8c9d-198ecee265af'",",'Col':",COLUMN(BangCanDoiKeToan!C35),",'Row':",ROW(BangCanDoiKeToan!C35),",","'Format':'string'",",'Value':'",SUBSTITUTE(BangCanDoiKeToan!C35,"'","\'"),"','TargetCode':''}")</f>
        <v>{'SheetId':'7420c48a-7676-4aca-9237-a0dcf870ad0f','UId':'d75dba59-8bcb-4262-8c9d-198ecee265af','Col':3,'Row':35,'Format':'string','Value':' ','TargetCode':''}</v>
      </c>
    </row>
    <row r="95" spans="1:1" x14ac:dyDescent="0.2">
      <c r="A95" t="str">
        <f>CONCATENATE("{'SheetId':'7420c48a-7676-4aca-9237-a0dcf870ad0f'",",","'UId':'d5f5ca54-d279-4651-b1e0-0f37e2f0d0f1'",",'Col':",COLUMN(BangCanDoiKeToan!D35),",'Row':",ROW(BangCanDoiKeToan!D35),",","'Format':'numberic'",",'Value':'",SUBSTITUTE(BangCanDoiKeToan!D35,"'","\'"),"','TargetCode':''}")</f>
        <v>{'SheetId':'7420c48a-7676-4aca-9237-a0dcf870ad0f','UId':'d5f5ca54-d279-4651-b1e0-0f37e2f0d0f1','Col':4,'Row':35,'Format':'numberic','Value':'','TargetCode':''}</v>
      </c>
    </row>
    <row r="96" spans="1:1" x14ac:dyDescent="0.2">
      <c r="A96" t="str">
        <f>CONCATENATE("{'SheetId':'7420c48a-7676-4aca-9237-a0dcf870ad0f'",",","'UId':'a6def6ea-5af0-4575-aea1-12d13212dc14'",",'Col':",COLUMN(BangCanDoiKeToan!E35),",'Row':",ROW(BangCanDoiKeToan!E35),",","'Format':'numberic'",",'Value':'",SUBSTITUTE(BangCanDoiKeToan!E35,"'","\'"),"','TargetCode':''}")</f>
        <v>{'SheetId':'7420c48a-7676-4aca-9237-a0dcf870ad0f','UId':'a6def6ea-5af0-4575-aea1-12d13212dc14','Col':5,'Row':35,'Format':'numberic','Value':'','TargetCode':''}</v>
      </c>
    </row>
    <row r="97" spans="1:1" x14ac:dyDescent="0.2">
      <c r="A97" t="str">
        <f>CONCATENATE("{'SheetId':'7420c48a-7676-4aca-9237-a0dcf870ad0f'",",","'UId':'bf81bacc-6bdf-47f9-a109-9966aa7d0bf2'",",'Col':",COLUMN(BangCanDoiKeToan!C36),",'Row':",ROW(BangCanDoiKeToan!C36),",","'Format':'string'",",'Value':'",SUBSTITUTE(BangCanDoiKeToan!C36,"'","\'"),"','TargetCode':''}")</f>
        <v>{'SheetId':'7420c48a-7676-4aca-9237-a0dcf870ad0f','UId':'bf81bacc-6bdf-47f9-a109-9966aa7d0bf2','Col':3,'Row':36,'Format':'string','Value':' ','TargetCode':''}</v>
      </c>
    </row>
    <row r="98" spans="1:1" x14ac:dyDescent="0.2">
      <c r="A98" t="str">
        <f>CONCATENATE("{'SheetId':'7420c48a-7676-4aca-9237-a0dcf870ad0f'",",","'UId':'6831bee5-0a9f-476c-9107-a9c4a5a4d327'",",'Col':",COLUMN(BangCanDoiKeToan!D36),",'Row':",ROW(BangCanDoiKeToan!D36),",","'Format':'numberic'",",'Value':'",SUBSTITUTE(BangCanDoiKeToan!D36,"'","\'"),"','TargetCode':''}")</f>
        <v>{'SheetId':'7420c48a-7676-4aca-9237-a0dcf870ad0f','UId':'6831bee5-0a9f-476c-9107-a9c4a5a4d327','Col':4,'Row':36,'Format':'numberic','Value':'','TargetCode':''}</v>
      </c>
    </row>
    <row r="99" spans="1:1" x14ac:dyDescent="0.2">
      <c r="A99" t="str">
        <f>CONCATENATE("{'SheetId':'7420c48a-7676-4aca-9237-a0dcf870ad0f'",",","'UId':'7a7d7bde-8f58-4403-8327-17e70368977d'",",'Col':",COLUMN(BangCanDoiKeToan!E36),",'Row':",ROW(BangCanDoiKeToan!E36),",","'Format':'numberic'",",'Value':'",SUBSTITUTE(BangCanDoiKeToan!E36,"'","\'"),"','TargetCode':''}")</f>
        <v>{'SheetId':'7420c48a-7676-4aca-9237-a0dcf870ad0f','UId':'7a7d7bde-8f58-4403-8327-17e70368977d','Col':5,'Row':36,'Format':'numberic','Value':'','TargetCode':''}</v>
      </c>
    </row>
    <row r="100" spans="1:1" x14ac:dyDescent="0.2">
      <c r="A100" t="str">
        <f>CONCATENATE("{'SheetId':'7420c48a-7676-4aca-9237-a0dcf870ad0f'",",","'UId':'382d896c-5039-460a-a523-71561213af16'",",'Col':",COLUMN(BangCanDoiKeToan!C37),",'Row':",ROW(BangCanDoiKeToan!C37),",","'Format':'string'",",'Value':'",SUBSTITUTE(BangCanDoiKeToan!C37,"'","\'"),"','TargetCode':''}")</f>
        <v>{'SheetId':'7420c48a-7676-4aca-9237-a0dcf870ad0f','UId':'382d896c-5039-460a-a523-71561213af16','Col':3,'Row':37,'Format':'string','Value':' ','TargetCode':''}</v>
      </c>
    </row>
    <row r="101" spans="1:1" x14ac:dyDescent="0.2">
      <c r="A101" t="str">
        <f>CONCATENATE("{'SheetId':'7420c48a-7676-4aca-9237-a0dcf870ad0f'",",","'UId':'5ae1338d-51ac-4c6b-855b-f23e6054bb8b'",",'Col':",COLUMN(BangCanDoiKeToan!D37),",'Row':",ROW(BangCanDoiKeToan!D37),",","'Format':'numberic'",",'Value':'",SUBSTITUTE(BangCanDoiKeToan!D37,"'","\'"),"','TargetCode':''}")</f>
        <v>{'SheetId':'7420c48a-7676-4aca-9237-a0dcf870ad0f','UId':'5ae1338d-51ac-4c6b-855b-f23e6054bb8b','Col':4,'Row':37,'Format':'numberic','Value':'','TargetCode':''}</v>
      </c>
    </row>
    <row r="102" spans="1:1" x14ac:dyDescent="0.2">
      <c r="A102" t="str">
        <f>CONCATENATE("{'SheetId':'7420c48a-7676-4aca-9237-a0dcf870ad0f'",",","'UId':'5dbb5975-4722-435d-a5bc-e53c256f5075'",",'Col':",COLUMN(BangCanDoiKeToan!E37),",'Row':",ROW(BangCanDoiKeToan!E37),",","'Format':'numberic'",",'Value':'",SUBSTITUTE(BangCanDoiKeToan!E37,"'","\'"),"','TargetCode':''}")</f>
        <v>{'SheetId':'7420c48a-7676-4aca-9237-a0dcf870ad0f','UId':'5dbb5975-4722-435d-a5bc-e53c256f5075','Col':5,'Row':37,'Format':'numberic','Value':'','TargetCode':''}</v>
      </c>
    </row>
    <row r="103" spans="1:1" x14ac:dyDescent="0.2">
      <c r="A103" t="str">
        <f>CONCATENATE("{'SheetId':'7420c48a-7676-4aca-9237-a0dcf870ad0f'",",","'UId':'45e5d1b8-9f43-43ca-b619-0285f0b5216a'",",'Col':",COLUMN(BangCanDoiKeToan!C38),",'Row':",ROW(BangCanDoiKeToan!C38),",","'Format':'string'",",'Value':'",SUBSTITUTE(BangCanDoiKeToan!C38,"'","\'"),"','TargetCode':''}")</f>
        <v>{'SheetId':'7420c48a-7676-4aca-9237-a0dcf870ad0f','UId':'45e5d1b8-9f43-43ca-b619-0285f0b5216a','Col':3,'Row':38,'Format':'string','Value':' ','TargetCode':''}</v>
      </c>
    </row>
    <row r="104" spans="1:1" x14ac:dyDescent="0.2">
      <c r="A104" t="str">
        <f>CONCATENATE("{'SheetId':'7420c48a-7676-4aca-9237-a0dcf870ad0f'",",","'UId':'e3f8d2ac-2943-417b-9064-d193619243fe'",",'Col':",COLUMN(BangCanDoiKeToan!D38),",'Row':",ROW(BangCanDoiKeToan!D38),",","'Format':'numberic'",",'Value':'",SUBSTITUTE(BangCanDoiKeToan!D38,"'","\'"),"','TargetCode':''}")</f>
        <v>{'SheetId':'7420c48a-7676-4aca-9237-a0dcf870ad0f','UId':'e3f8d2ac-2943-417b-9064-d193619243fe','Col':4,'Row':38,'Format':'numberic','Value':'','TargetCode':''}</v>
      </c>
    </row>
    <row r="105" spans="1:1" x14ac:dyDescent="0.2">
      <c r="A105" t="str">
        <f>CONCATENATE("{'SheetId':'7420c48a-7676-4aca-9237-a0dcf870ad0f'",",","'UId':'784aba64-bda4-4d64-8663-a5f617ceb81d'",",'Col':",COLUMN(BangCanDoiKeToan!E38),",'Row':",ROW(BangCanDoiKeToan!E38),",","'Format':'numberic'",",'Value':'",SUBSTITUTE(BangCanDoiKeToan!E38,"'","\'"),"','TargetCode':''}")</f>
        <v>{'SheetId':'7420c48a-7676-4aca-9237-a0dcf870ad0f','UId':'784aba64-bda4-4d64-8663-a5f617ceb81d','Col':5,'Row':38,'Format':'numberic','Value':'','TargetCode':''}</v>
      </c>
    </row>
    <row r="106" spans="1:1" x14ac:dyDescent="0.2">
      <c r="A106" t="str">
        <f>CONCATENATE("{'SheetId':'7420c48a-7676-4aca-9237-a0dcf870ad0f'",",","'UId':'43516539-30b6-4175-aefb-1aa316ec763a'",",'Col':",COLUMN(BangCanDoiKeToan!C39),",'Row':",ROW(BangCanDoiKeToan!C39),",","'Format':'string'",",'Value':'",SUBSTITUTE(BangCanDoiKeToan!C39,"'","\'"),"','TargetCode':''}")</f>
        <v>{'SheetId':'7420c48a-7676-4aca-9237-a0dcf870ad0f','UId':'43516539-30b6-4175-aefb-1aa316ec763a','Col':3,'Row':39,'Format':'string','Value':' ','TargetCode':''}</v>
      </c>
    </row>
    <row r="107" spans="1:1" x14ac:dyDescent="0.2">
      <c r="A107" t="str">
        <f>CONCATENATE("{'SheetId':'7420c48a-7676-4aca-9237-a0dcf870ad0f'",",","'UId':'7e86858b-c602-4f6b-bd80-1ecb411a056c'",",'Col':",COLUMN(BangCanDoiKeToan!D39),",'Row':",ROW(BangCanDoiKeToan!D39),",","'Format':'numberic'",",'Value':'",SUBSTITUTE(BangCanDoiKeToan!D39,"'","\'"),"','TargetCode':''}")</f>
        <v>{'SheetId':'7420c48a-7676-4aca-9237-a0dcf870ad0f','UId':'7e86858b-c602-4f6b-bd80-1ecb411a056c','Col':4,'Row':39,'Format':'numberic','Value':'','TargetCode':''}</v>
      </c>
    </row>
    <row r="108" spans="1:1" x14ac:dyDescent="0.2">
      <c r="A108" t="str">
        <f>CONCATENATE("{'SheetId':'7420c48a-7676-4aca-9237-a0dcf870ad0f'",",","'UId':'c50b274a-5517-4d03-9cf4-0d38ae48802f'",",'Col':",COLUMN(BangCanDoiKeToan!E39),",'Row':",ROW(BangCanDoiKeToan!E39),",","'Format':'numberic'",",'Value':'",SUBSTITUTE(BangCanDoiKeToan!E39,"'","\'"),"','TargetCode':''}")</f>
        <v>{'SheetId':'7420c48a-7676-4aca-9237-a0dcf870ad0f','UId':'c50b274a-5517-4d03-9cf4-0d38ae48802f','Col':5,'Row':39,'Format':'numberic','Value':'','TargetCode':''}</v>
      </c>
    </row>
    <row r="109" spans="1:1" x14ac:dyDescent="0.2">
      <c r="A109" t="str">
        <f>CONCATENATE("{'SheetId':'7420c48a-7676-4aca-9237-a0dcf870ad0f'",",","'UId':'e98eb071-198f-4c76-b114-7eecadef924e'",",'Col':",COLUMN(BangCanDoiKeToan!C40),",'Row':",ROW(BangCanDoiKeToan!C40),",","'Format':'string'",",'Value':'",SUBSTITUTE(BangCanDoiKeToan!C40,"'","\'"),"','TargetCode':''}")</f>
        <v>{'SheetId':'7420c48a-7676-4aca-9237-a0dcf870ad0f','UId':'e98eb071-198f-4c76-b114-7eecadef924e','Col':3,'Row':40,'Format':'string','Value':' ','TargetCode':''}</v>
      </c>
    </row>
    <row r="110" spans="1:1" x14ac:dyDescent="0.2">
      <c r="A110" t="str">
        <f>CONCATENATE("{'SheetId':'7420c48a-7676-4aca-9237-a0dcf870ad0f'",",","'UId':'82bfdbf8-8ca7-4a30-9ef4-4cd2eca8d768'",",'Col':",COLUMN(BangCanDoiKeToan!D40),",'Row':",ROW(BangCanDoiKeToan!D40),",","'Format':'numberic'",",'Value':'",SUBSTITUTE(BangCanDoiKeToan!D40,"'","\'"),"','TargetCode':''}")</f>
        <v>{'SheetId':'7420c48a-7676-4aca-9237-a0dcf870ad0f','UId':'82bfdbf8-8ca7-4a30-9ef4-4cd2eca8d768','Col':4,'Row':40,'Format':'numberic','Value':'','TargetCode':''}</v>
      </c>
    </row>
    <row r="111" spans="1:1" x14ac:dyDescent="0.2">
      <c r="A111" t="str">
        <f>CONCATENATE("{'SheetId':'7420c48a-7676-4aca-9237-a0dcf870ad0f'",",","'UId':'5c0cfffa-095c-4fc9-a96d-10180fc4da8f'",",'Col':",COLUMN(BangCanDoiKeToan!E40),",'Row':",ROW(BangCanDoiKeToan!E40),",","'Format':'numberic'",",'Value':'",SUBSTITUTE(BangCanDoiKeToan!E40,"'","\'"),"','TargetCode':''}")</f>
        <v>{'SheetId':'7420c48a-7676-4aca-9237-a0dcf870ad0f','UId':'5c0cfffa-095c-4fc9-a96d-10180fc4da8f','Col':5,'Row':40,'Format':'numberic','Value':'','TargetCode':''}</v>
      </c>
    </row>
    <row r="112" spans="1:1" x14ac:dyDescent="0.2">
      <c r="A112" t="str">
        <f>CONCATENATE("{'SheetId':'7420c48a-7676-4aca-9237-a0dcf870ad0f'",",","'UId':'e0ad13e3-9573-4394-948c-7649d81290ef'",",'Col':",COLUMN(BangCanDoiKeToan!C41),",'Row':",ROW(BangCanDoiKeToan!C41),",","'Format':'string'",",'Value':'",SUBSTITUTE(BangCanDoiKeToan!C41,"'","\'"),"','TargetCode':''}")</f>
        <v>{'SheetId':'7420c48a-7676-4aca-9237-a0dcf870ad0f','UId':'e0ad13e3-9573-4394-948c-7649d81290ef','Col':3,'Row':41,'Format':'string','Value':' ','TargetCode':''}</v>
      </c>
    </row>
    <row r="113" spans="1:1" x14ac:dyDescent="0.2">
      <c r="A113" t="str">
        <f>CONCATENATE("{'SheetId':'7420c48a-7676-4aca-9237-a0dcf870ad0f'",",","'UId':'47b1272e-9561-40a9-9292-b9fd1fbff7a8'",",'Col':",COLUMN(BangCanDoiKeToan!D41),",'Row':",ROW(BangCanDoiKeToan!D41),",","'Format':'numberic'",",'Value':'",SUBSTITUTE(BangCanDoiKeToan!D41,"'","\'"),"','TargetCode':''}")</f>
        <v>{'SheetId':'7420c48a-7676-4aca-9237-a0dcf870ad0f','UId':'47b1272e-9561-40a9-9292-b9fd1fbff7a8','Col':4,'Row':41,'Format':'numberic','Value':'','TargetCode':''}</v>
      </c>
    </row>
    <row r="114" spans="1:1" x14ac:dyDescent="0.2">
      <c r="A114" t="str">
        <f>CONCATENATE("{'SheetId':'7420c48a-7676-4aca-9237-a0dcf870ad0f'",",","'UId':'ac417220-9822-40ad-8f7b-08b23786c703'",",'Col':",COLUMN(BangCanDoiKeToan!E41),",'Row':",ROW(BangCanDoiKeToan!E41),",","'Format':'numberic'",",'Value':'",SUBSTITUTE(BangCanDoiKeToan!E41,"'","\'"),"','TargetCode':''}")</f>
        <v>{'SheetId':'7420c48a-7676-4aca-9237-a0dcf870ad0f','UId':'ac417220-9822-40ad-8f7b-08b23786c703','Col':5,'Row':41,'Format':'numberic','Value':'','TargetCode':''}</v>
      </c>
    </row>
    <row r="115" spans="1:1" x14ac:dyDescent="0.2">
      <c r="A115" t="str">
        <f>CONCATENATE("{'SheetId':'7420c48a-7676-4aca-9237-a0dcf870ad0f'",",","'UId':'71e7ed2e-2fcd-4931-84c3-03b62e1fe159'",",'Col':",COLUMN(BangCanDoiKeToan!C42),",'Row':",ROW(BangCanDoiKeToan!C42),",","'Format':'string'",",'Value':'",SUBSTITUTE(BangCanDoiKeToan!C42,"'","\'"),"','TargetCode':''}")</f>
        <v>{'SheetId':'7420c48a-7676-4aca-9237-a0dcf870ad0f','UId':'71e7ed2e-2fcd-4931-84c3-03b62e1fe159','Col':3,'Row':42,'Format':'string','Value':' ','TargetCode':''}</v>
      </c>
    </row>
    <row r="116" spans="1:1" x14ac:dyDescent="0.2">
      <c r="A116" t="str">
        <f>CONCATENATE("{'SheetId':'7420c48a-7676-4aca-9237-a0dcf870ad0f'",",","'UId':'8922ef7d-e295-4dd5-ac90-e8a6aa2131ac'",",'Col':",COLUMN(BangCanDoiKeToan!D42),",'Row':",ROW(BangCanDoiKeToan!D42),",","'Format':'numberic'",",'Value':'",SUBSTITUTE(BangCanDoiKeToan!D42,"'","\'"),"','TargetCode':''}")</f>
        <v>{'SheetId':'7420c48a-7676-4aca-9237-a0dcf870ad0f','UId':'8922ef7d-e295-4dd5-ac90-e8a6aa2131ac','Col':4,'Row':42,'Format':'numberic','Value':'','TargetCode':''}</v>
      </c>
    </row>
    <row r="117" spans="1:1" x14ac:dyDescent="0.2">
      <c r="A117" t="str">
        <f>CONCATENATE("{'SheetId':'7420c48a-7676-4aca-9237-a0dcf870ad0f'",",","'UId':'3a302134-6a67-43ac-8a8f-5c87ef923610'",",'Col':",COLUMN(BangCanDoiKeToan!E42),",'Row':",ROW(BangCanDoiKeToan!E42),",","'Format':'numberic'",",'Value':'",SUBSTITUTE(BangCanDoiKeToan!E42,"'","\'"),"','TargetCode':''}")</f>
        <v>{'SheetId':'7420c48a-7676-4aca-9237-a0dcf870ad0f','UId':'3a302134-6a67-43ac-8a8f-5c87ef923610','Col':5,'Row':42,'Format':'numberic','Value':'','TargetCode':''}</v>
      </c>
    </row>
    <row r="118" spans="1:1" x14ac:dyDescent="0.2">
      <c r="A118" t="str">
        <f>CONCATENATE("{'SheetId':'7420c48a-7676-4aca-9237-a0dcf870ad0f'",",","'UId':'3f9c0190-3fef-4d5c-b322-a8516579d5f3'",",'Col':",COLUMN(BangCanDoiKeToan!C43),",'Row':",ROW(BangCanDoiKeToan!C43),",","'Format':'string'",",'Value':'",SUBSTITUTE(BangCanDoiKeToan!C43,"'","\'"),"','TargetCode':''}")</f>
        <v>{'SheetId':'7420c48a-7676-4aca-9237-a0dcf870ad0f','UId':'3f9c0190-3fef-4d5c-b322-a8516579d5f3','Col':3,'Row':43,'Format':'string','Value':' ','TargetCode':''}</v>
      </c>
    </row>
    <row r="119" spans="1:1" x14ac:dyDescent="0.2">
      <c r="A119" t="str">
        <f>CONCATENATE("{'SheetId':'7420c48a-7676-4aca-9237-a0dcf870ad0f'",",","'UId':'9ab2881b-9947-4a85-8e07-1870c3e07742'",",'Col':",COLUMN(BangCanDoiKeToan!D43),",'Row':",ROW(BangCanDoiKeToan!D43),",","'Format':'numberic'",",'Value':'",SUBSTITUTE(BangCanDoiKeToan!D43,"'","\'"),"','TargetCode':''}")</f>
        <v>{'SheetId':'7420c48a-7676-4aca-9237-a0dcf870ad0f','UId':'9ab2881b-9947-4a85-8e07-1870c3e07742','Col':4,'Row':43,'Format':'numberic','Value':'','TargetCode':''}</v>
      </c>
    </row>
    <row r="120" spans="1:1" x14ac:dyDescent="0.2">
      <c r="A120" t="str">
        <f>CONCATENATE("{'SheetId':'7420c48a-7676-4aca-9237-a0dcf870ad0f'",",","'UId':'7f439a4f-7e5d-4faf-b8f5-9663ff754731'",",'Col':",COLUMN(BangCanDoiKeToan!E43),",'Row':",ROW(BangCanDoiKeToan!E43),",","'Format':'numberic'",",'Value':'",SUBSTITUTE(BangCanDoiKeToan!E43,"'","\'"),"','TargetCode':''}")</f>
        <v>{'SheetId':'7420c48a-7676-4aca-9237-a0dcf870ad0f','UId':'7f439a4f-7e5d-4faf-b8f5-9663ff754731','Col':5,'Row':43,'Format':'numberic','Value':'','TargetCode':''}</v>
      </c>
    </row>
    <row r="121" spans="1:1" x14ac:dyDescent="0.2">
      <c r="A121" t="str">
        <f>CONCATENATE("{'SheetId':'7420c48a-7676-4aca-9237-a0dcf870ad0f'",",","'UId':'253e5a31-3e97-4180-86f6-def01dc8ad62'",",'Col':",COLUMN(BangCanDoiKeToan!C44),",'Row':",ROW(BangCanDoiKeToan!C44),",","'Format':'string'",",'Value':'",SUBSTITUTE(BangCanDoiKeToan!C44,"'","\'"),"','TargetCode':''}")</f>
        <v>{'SheetId':'7420c48a-7676-4aca-9237-a0dcf870ad0f','UId':'253e5a31-3e97-4180-86f6-def01dc8ad62','Col':3,'Row':44,'Format':'string','Value':' ','TargetCode':''}</v>
      </c>
    </row>
    <row r="122" spans="1:1" x14ac:dyDescent="0.2">
      <c r="A122" t="str">
        <f>CONCATENATE("{'SheetId':'7420c48a-7676-4aca-9237-a0dcf870ad0f'",",","'UId':'a32c78c8-6dc1-48dd-97ed-0ef8b12482a0'",",'Col':",COLUMN(BangCanDoiKeToan!D44),",'Row':",ROW(BangCanDoiKeToan!D44),",","'Format':'numberic'",",'Value':'",SUBSTITUTE(BangCanDoiKeToan!D44,"'","\'"),"','TargetCode':''}")</f>
        <v>{'SheetId':'7420c48a-7676-4aca-9237-a0dcf870ad0f','UId':'a32c78c8-6dc1-48dd-97ed-0ef8b12482a0','Col':4,'Row':44,'Format':'numberic','Value':'','TargetCode':''}</v>
      </c>
    </row>
    <row r="123" spans="1:1" x14ac:dyDescent="0.2">
      <c r="A123" t="str">
        <f>CONCATENATE("{'SheetId':'7420c48a-7676-4aca-9237-a0dcf870ad0f'",",","'UId':'fcd652f7-2e63-401e-9a33-97fff5bdcbb7'",",'Col':",COLUMN(BangCanDoiKeToan!E44),",'Row':",ROW(BangCanDoiKeToan!E44),",","'Format':'numberic'",",'Value':'",SUBSTITUTE(BangCanDoiKeToan!E44,"'","\'"),"','TargetCode':''}")</f>
        <v>{'SheetId':'7420c48a-7676-4aca-9237-a0dcf870ad0f','UId':'fcd652f7-2e63-401e-9a33-97fff5bdcbb7','Col':5,'Row':44,'Format':'numberic','Value':'','TargetCode':''}</v>
      </c>
    </row>
    <row r="124" spans="1:1" x14ac:dyDescent="0.2">
      <c r="A124" t="str">
        <f>CONCATENATE("{'SheetId':'7420c48a-7676-4aca-9237-a0dcf870ad0f'",",","'UId':'2e63cb33-0cf5-4df7-bb11-3da794dbbced'",",'Col':",COLUMN(BangCanDoiKeToan!C45),",'Row':",ROW(BangCanDoiKeToan!C45),",","'Format':'string'",",'Value':'",SUBSTITUTE(BangCanDoiKeToan!C45,"'","\'"),"','TargetCode':''}")</f>
        <v>{'SheetId':'7420c48a-7676-4aca-9237-a0dcf870ad0f','UId':'2e63cb33-0cf5-4df7-bb11-3da794dbbced','Col':3,'Row':45,'Format':'string','Value':' ','TargetCode':''}</v>
      </c>
    </row>
    <row r="125" spans="1:1" x14ac:dyDescent="0.2">
      <c r="A125" t="str">
        <f>CONCATENATE("{'SheetId':'7420c48a-7676-4aca-9237-a0dcf870ad0f'",",","'UId':'8171763e-b4ac-4714-953a-6f7a792a6b19'",",'Col':",COLUMN(BangCanDoiKeToan!D45),",'Row':",ROW(BangCanDoiKeToan!D45),",","'Format':'numberic'",",'Value':'",SUBSTITUTE(BangCanDoiKeToan!D45,"'","\'"),"','TargetCode':''}")</f>
        <v>{'SheetId':'7420c48a-7676-4aca-9237-a0dcf870ad0f','UId':'8171763e-b4ac-4714-953a-6f7a792a6b19','Col':4,'Row':45,'Format':'numberic','Value':'','TargetCode':''}</v>
      </c>
    </row>
    <row r="126" spans="1:1" x14ac:dyDescent="0.2">
      <c r="A126" t="str">
        <f>CONCATENATE("{'SheetId':'7420c48a-7676-4aca-9237-a0dcf870ad0f'",",","'UId':'fae57d87-13cb-402c-b5aa-9904d95d1bec'",",'Col':",COLUMN(BangCanDoiKeToan!E45),",'Row':",ROW(BangCanDoiKeToan!E45),",","'Format':'numberic'",",'Value':'",SUBSTITUTE(BangCanDoiKeToan!E45,"'","\'"),"','TargetCode':''}")</f>
        <v>{'SheetId':'7420c48a-7676-4aca-9237-a0dcf870ad0f','UId':'fae57d87-13cb-402c-b5aa-9904d95d1bec','Col':5,'Row':45,'Format':'numberic','Value':'','TargetCode':''}</v>
      </c>
    </row>
    <row r="127" spans="1:1" x14ac:dyDescent="0.2">
      <c r="A127" t="str">
        <f>CONCATENATE("{'SheetId':'7420c48a-7676-4aca-9237-a0dcf870ad0f'",",","'UId':'02eab382-b00a-4373-baca-fb75a0d76b03'",",'Col':",COLUMN(BangCanDoiKeToan!C46),",'Row':",ROW(BangCanDoiKeToan!C46),",","'Format':'string'",",'Value':'",SUBSTITUTE(BangCanDoiKeToan!C46,"'","\'"),"','TargetCode':''}")</f>
        <v>{'SheetId':'7420c48a-7676-4aca-9237-a0dcf870ad0f','UId':'02eab382-b00a-4373-baca-fb75a0d76b03','Col':3,'Row':46,'Format':'string','Value':' ','TargetCode':''}</v>
      </c>
    </row>
    <row r="128" spans="1:1" x14ac:dyDescent="0.2">
      <c r="A128" t="str">
        <f>CONCATENATE("{'SheetId':'7420c48a-7676-4aca-9237-a0dcf870ad0f'",",","'UId':'b506d752-1cd9-44b1-81de-d4cf42ef6be9'",",'Col':",COLUMN(BangCanDoiKeToan!D46),",'Row':",ROW(BangCanDoiKeToan!D46),",","'Format':'numberic'",",'Value':'",SUBSTITUTE(BangCanDoiKeToan!D46,"'","\'"),"','TargetCode':''}")</f>
        <v>{'SheetId':'7420c48a-7676-4aca-9237-a0dcf870ad0f','UId':'b506d752-1cd9-44b1-81de-d4cf42ef6be9','Col':4,'Row':46,'Format':'numberic','Value':'0','TargetCode':''}</v>
      </c>
    </row>
    <row r="129" spans="1:1" x14ac:dyDescent="0.2">
      <c r="A129" t="str">
        <f>CONCATENATE("{'SheetId':'7420c48a-7676-4aca-9237-a0dcf870ad0f'",",","'UId':'1f97652b-1147-4d7d-aafc-25ca23950027'",",'Col':",COLUMN(BangCanDoiKeToan!E46),",'Row':",ROW(BangCanDoiKeToan!E46),",","'Format':'numberic'",",'Value':'",SUBSTITUTE(BangCanDoiKeToan!E46,"'","\'"),"','TargetCode':''}")</f>
        <v>{'SheetId':'7420c48a-7676-4aca-9237-a0dcf870ad0f','UId':'1f97652b-1147-4d7d-aafc-25ca23950027','Col':5,'Row':46,'Format':'numberic','Value':'','TargetCode':''}</v>
      </c>
    </row>
    <row r="130" spans="1:1" x14ac:dyDescent="0.2">
      <c r="A130" t="str">
        <f>CONCATENATE("{'SheetId':'7420c48a-7676-4aca-9237-a0dcf870ad0f'",",","'UId':'9fe87ff4-3329-47fd-be37-ced08d159c68'",",'Col':",COLUMN(BangCanDoiKeToan!C47),",'Row':",ROW(BangCanDoiKeToan!C47),",","'Format':'string'",",'Value':'",SUBSTITUTE(BangCanDoiKeToan!C47,"'","\'"),"','TargetCode':''}")</f>
        <v>{'SheetId':'7420c48a-7676-4aca-9237-a0dcf870ad0f','UId':'9fe87ff4-3329-47fd-be37-ced08d159c68','Col':3,'Row':47,'Format':'string','Value':' ','TargetCode':''}</v>
      </c>
    </row>
    <row r="131" spans="1:1" x14ac:dyDescent="0.2">
      <c r="A131" t="str">
        <f>CONCATENATE("{'SheetId':'7420c48a-7676-4aca-9237-a0dcf870ad0f'",",","'UId':'9ee39aec-cbac-4523-9c74-caea72149312'",",'Col':",COLUMN(BangCanDoiKeToan!D47),",'Row':",ROW(BangCanDoiKeToan!D47),",","'Format':'numberic'",",'Value':'",SUBSTITUTE(BangCanDoiKeToan!D47,"'","\'"),"','TargetCode':''}")</f>
        <v>{'SheetId':'7420c48a-7676-4aca-9237-a0dcf870ad0f','UId':'9ee39aec-cbac-4523-9c74-caea72149312','Col':4,'Row':47,'Format':'numberic','Value':'0','TargetCode':''}</v>
      </c>
    </row>
    <row r="132" spans="1:1" x14ac:dyDescent="0.2">
      <c r="A132" t="str">
        <f>CONCATENATE("{'SheetId':'7420c48a-7676-4aca-9237-a0dcf870ad0f'",",","'UId':'fe9acf4c-eddb-438c-92d0-f5a3564644f4'",",'Col':",COLUMN(BangCanDoiKeToan!E47),",'Row':",ROW(BangCanDoiKeToan!E47),",","'Format':'numberic'",",'Value':'",SUBSTITUTE(BangCanDoiKeToan!E47,"'","\'"),"','TargetCode':''}")</f>
        <v>{'SheetId':'7420c48a-7676-4aca-9237-a0dcf870ad0f','UId':'fe9acf4c-eddb-438c-92d0-f5a3564644f4','Col':5,'Row':47,'Format':'numberic','Value':'','TargetCode':''}</v>
      </c>
    </row>
    <row r="133" spans="1:1" x14ac:dyDescent="0.2">
      <c r="A133" t="str">
        <f>CONCATENATE("{'SheetId':'7420c48a-7676-4aca-9237-a0dcf870ad0f'",",","'UId':'7d4ddada-1449-406d-bac1-55f93e323c87'",",'Col':",COLUMN(BangCanDoiKeToan!C48),",'Row':",ROW(BangCanDoiKeToan!C48),",","'Format':'string'",",'Value':'",SUBSTITUTE(BangCanDoiKeToan!C48,"'","\'"),"','TargetCode':''}")</f>
        <v>{'SheetId':'7420c48a-7676-4aca-9237-a0dcf870ad0f','UId':'7d4ddada-1449-406d-bac1-55f93e323c87','Col':3,'Row':48,'Format':'string','Value':' ','TargetCode':''}</v>
      </c>
    </row>
    <row r="134" spans="1:1" x14ac:dyDescent="0.2">
      <c r="A134" t="str">
        <f>CONCATENATE("{'SheetId':'7420c48a-7676-4aca-9237-a0dcf870ad0f'",",","'UId':'58a51378-6cb3-4a2d-b94c-57df9916710f'",",'Col':",COLUMN(BangCanDoiKeToan!D48),",'Row':",ROW(BangCanDoiKeToan!D48),",","'Format':'numberic'",",'Value':'",SUBSTITUTE(BangCanDoiKeToan!D48,"'","\'"),"','TargetCode':''}")</f>
        <v>{'SheetId':'7420c48a-7676-4aca-9237-a0dcf870ad0f','UId':'58a51378-6cb3-4a2d-b94c-57df9916710f','Col':4,'Row':48,'Format':'numberic','Value':'0','TargetCode':''}</v>
      </c>
    </row>
    <row r="135" spans="1:1" x14ac:dyDescent="0.2">
      <c r="A135" t="str">
        <f>CONCATENATE("{'SheetId':'7420c48a-7676-4aca-9237-a0dcf870ad0f'",",","'UId':'8a81b48e-7c28-4ca0-8f39-030d11faafd1'",",'Col':",COLUMN(BangCanDoiKeToan!E48),",'Row':",ROW(BangCanDoiKeToan!E48),",","'Format':'numberic'",",'Value':'",SUBSTITUTE(BangCanDoiKeToan!E48,"'","\'"),"','TargetCode':''}")</f>
        <v>{'SheetId':'7420c48a-7676-4aca-9237-a0dcf870ad0f','UId':'8a81b48e-7c28-4ca0-8f39-030d11faafd1','Col':5,'Row':48,'Format':'numberic','Value':'0','TargetCode':''}</v>
      </c>
    </row>
    <row r="136" spans="1:1" x14ac:dyDescent="0.2">
      <c r="A136" t="str">
        <f>CONCATENATE("{'SheetId':'7420c48a-7676-4aca-9237-a0dcf870ad0f'",",","'UId':'2db8f451-b349-4f6f-becf-876bf62219e3'",",'Col':",COLUMN(BangCanDoiKeToan!C49),",'Row':",ROW(BangCanDoiKeToan!C49),",","'Format':'string'",",'Value':'",SUBSTITUTE(BangCanDoiKeToan!C49,"'","\'"),"','TargetCode':''}")</f>
        <v>{'SheetId':'7420c48a-7676-4aca-9237-a0dcf870ad0f','UId':'2db8f451-b349-4f6f-becf-876bf62219e3','Col':3,'Row':49,'Format':'string','Value':' ','TargetCode':''}</v>
      </c>
    </row>
    <row r="137" spans="1:1" x14ac:dyDescent="0.2">
      <c r="A137" t="str">
        <f>CONCATENATE("{'SheetId':'7420c48a-7676-4aca-9237-a0dcf870ad0f'",",","'UId':'8ddb90e0-1ada-46a4-acbc-b1a9920bd648'",",'Col':",COLUMN(BangCanDoiKeToan!D49),",'Row':",ROW(BangCanDoiKeToan!D49),",","'Format':'numberic'",",'Value':'",SUBSTITUTE(BangCanDoiKeToan!D49,"'","\'"),"','TargetCode':''}")</f>
        <v>{'SheetId':'7420c48a-7676-4aca-9237-a0dcf870ad0f','UId':'8ddb90e0-1ada-46a4-acbc-b1a9920bd648','Col':4,'Row':49,'Format':'numberic','Value':'','TargetCode':''}</v>
      </c>
    </row>
    <row r="138" spans="1:1" x14ac:dyDescent="0.2">
      <c r="A138" t="str">
        <f>CONCATENATE("{'SheetId':'7420c48a-7676-4aca-9237-a0dcf870ad0f'",",","'UId':'90fe0c75-73e1-4e99-8535-3a1eb033ecba'",",'Col':",COLUMN(BangCanDoiKeToan!E49),",'Row':",ROW(BangCanDoiKeToan!E49),",","'Format':'numberic'",",'Value':'",SUBSTITUTE(BangCanDoiKeToan!E49,"'","\'"),"','TargetCode':''}")</f>
        <v>{'SheetId':'7420c48a-7676-4aca-9237-a0dcf870ad0f','UId':'90fe0c75-73e1-4e99-8535-3a1eb033ecba','Col':5,'Row':49,'Format':'numberic','Value':'','TargetCode':''}</v>
      </c>
    </row>
    <row r="139" spans="1:1" x14ac:dyDescent="0.2">
      <c r="A139" t="str">
        <f>CONCATENATE("{'SheetId':'7420c48a-7676-4aca-9237-a0dcf870ad0f'",",","'UId':'b6410fc7-eb50-4831-b814-66d2fd2081c5'",",'Col':",COLUMN(BangCanDoiKeToan!C50),",'Row':",ROW(BangCanDoiKeToan!C50),",","'Format':'string'",",'Value':'",SUBSTITUTE(BangCanDoiKeToan!C50,"'","\'"),"','TargetCode':''}")</f>
        <v>{'SheetId':'7420c48a-7676-4aca-9237-a0dcf870ad0f','UId':'b6410fc7-eb50-4831-b814-66d2fd2081c5','Col':3,'Row':50,'Format':'string','Value':' ','TargetCode':''}</v>
      </c>
    </row>
    <row r="140" spans="1:1" x14ac:dyDescent="0.2">
      <c r="A140" t="str">
        <f>CONCATENATE("{'SheetId':'7420c48a-7676-4aca-9237-a0dcf870ad0f'",",","'UId':'3e694937-1677-4deb-a26a-e9116f22bdb9'",",'Col':",COLUMN(BangCanDoiKeToan!D50),",'Row':",ROW(BangCanDoiKeToan!D50),",","'Format':'numberic'",",'Value':'",SUBSTITUTE(BangCanDoiKeToan!D50,"'","\'"),"','TargetCode':''}")</f>
        <v>{'SheetId':'7420c48a-7676-4aca-9237-a0dcf870ad0f','UId':'3e694937-1677-4deb-a26a-e9116f22bdb9','Col':4,'Row':50,'Format':'numberic','Value':'','TargetCode':''}</v>
      </c>
    </row>
    <row r="141" spans="1:1" x14ac:dyDescent="0.2">
      <c r="A141" t="str">
        <f>CONCATENATE("{'SheetId':'7420c48a-7676-4aca-9237-a0dcf870ad0f'",",","'UId':'245ae0bf-5630-4c27-8af6-374a775ebcad'",",'Col':",COLUMN(BangCanDoiKeToan!E50),",'Row':",ROW(BangCanDoiKeToan!E50),",","'Format':'numberic'",",'Value':'",SUBSTITUTE(BangCanDoiKeToan!E50,"'","\'"),"','TargetCode':''}")</f>
        <v>{'SheetId':'7420c48a-7676-4aca-9237-a0dcf870ad0f','UId':'245ae0bf-5630-4c27-8af6-374a775ebcad','Col':5,'Row':50,'Format':'numberic','Value':'','TargetCode':''}</v>
      </c>
    </row>
    <row r="142" spans="1:1" x14ac:dyDescent="0.2">
      <c r="A142" t="str">
        <f>CONCATENATE("{'SheetId':'7420c48a-7676-4aca-9237-a0dcf870ad0f'",",","'UId':'fa345c26-6abe-4c94-9b86-b8eeffcc14a5'",",'Col':",COLUMN(BangCanDoiKeToan!C51),",'Row':",ROW(BangCanDoiKeToan!C51),",","'Format':'string'",",'Value':'",SUBSTITUTE(BangCanDoiKeToan!C51,"'","\'"),"','TargetCode':''}")</f>
        <v>{'SheetId':'7420c48a-7676-4aca-9237-a0dcf870ad0f','UId':'fa345c26-6abe-4c94-9b86-b8eeffcc14a5','Col':3,'Row':51,'Format':'string','Value':' ','TargetCode':''}</v>
      </c>
    </row>
    <row r="143" spans="1:1" x14ac:dyDescent="0.2">
      <c r="A143" t="str">
        <f>CONCATENATE("{'SheetId':'7420c48a-7676-4aca-9237-a0dcf870ad0f'",",","'UId':'6efdc717-cba1-49f4-abd4-785986f16bdc'",",'Col':",COLUMN(BangCanDoiKeToan!D51),",'Row':",ROW(BangCanDoiKeToan!D51),",","'Format':'numberic'",",'Value':'",SUBSTITUTE(BangCanDoiKeToan!D51,"'","\'"),"','TargetCode':''}")</f>
        <v>{'SheetId':'7420c48a-7676-4aca-9237-a0dcf870ad0f','UId':'6efdc717-cba1-49f4-abd4-785986f16bdc','Col':4,'Row':51,'Format':'numberic','Value':'','TargetCode':''}</v>
      </c>
    </row>
    <row r="144" spans="1:1" x14ac:dyDescent="0.2">
      <c r="A144" t="str">
        <f>CONCATENATE("{'SheetId':'7420c48a-7676-4aca-9237-a0dcf870ad0f'",",","'UId':'fa727a2d-6f97-4d12-ade0-d6eeee83a04f'",",'Col':",COLUMN(BangCanDoiKeToan!E51),",'Row':",ROW(BangCanDoiKeToan!E51),",","'Format':'numberic'",",'Value':'",SUBSTITUTE(BangCanDoiKeToan!E51,"'","\'"),"','TargetCode':''}")</f>
        <v>{'SheetId':'7420c48a-7676-4aca-9237-a0dcf870ad0f','UId':'fa727a2d-6f97-4d12-ade0-d6eeee83a04f','Col':5,'Row':51,'Format':'numberic','Value':'','TargetCode':''}</v>
      </c>
    </row>
    <row r="145" spans="1:1" x14ac:dyDescent="0.2">
      <c r="A145" t="str">
        <f>CONCATENATE("{'SheetId':'7420c48a-7676-4aca-9237-a0dcf870ad0f'",",","'UId':'e1bd7c72-7be9-4b92-84d4-55496fcf2b8b'",",'Col':",COLUMN(BangCanDoiKeToan!C52),",'Row':",ROW(BangCanDoiKeToan!C52),",","'Format':'string'",",'Value':'",SUBSTITUTE(BangCanDoiKeToan!C52,"'","\'"),"','TargetCode':''}")</f>
        <v>{'SheetId':'7420c48a-7676-4aca-9237-a0dcf870ad0f','UId':'e1bd7c72-7be9-4b92-84d4-55496fcf2b8b','Col':3,'Row':52,'Format':'string','Value':' ','TargetCode':''}</v>
      </c>
    </row>
    <row r="146" spans="1:1" x14ac:dyDescent="0.2">
      <c r="A146" t="str">
        <f>CONCATENATE("{'SheetId':'7420c48a-7676-4aca-9237-a0dcf870ad0f'",",","'UId':'0c7caf88-6846-4f56-8499-bdf6a700ef7b'",",'Col':",COLUMN(BangCanDoiKeToan!D52),",'Row':",ROW(BangCanDoiKeToan!D52),",","'Format':'numberic'",",'Value':'",SUBSTITUTE(BangCanDoiKeToan!D52,"'","\'"),"','TargetCode':''}")</f>
        <v>{'SheetId':'7420c48a-7676-4aca-9237-a0dcf870ad0f','UId':'0c7caf88-6846-4f56-8499-bdf6a700ef7b','Col':4,'Row':52,'Format':'numberic','Value':'50838690547','TargetCode':''}</v>
      </c>
    </row>
    <row r="147" spans="1:1" x14ac:dyDescent="0.2">
      <c r="A147" t="str">
        <f>CONCATENATE("{'SheetId':'7420c48a-7676-4aca-9237-a0dcf870ad0f'",",","'UId':'12c054df-712b-4139-80f9-b61072a3437a'",",'Col':",COLUMN(BangCanDoiKeToan!E52),",'Row':",ROW(BangCanDoiKeToan!E52),",","'Format':'numberic'",",'Value':'",SUBSTITUTE(BangCanDoiKeToan!E52,"'","\'"),"','TargetCode':''}")</f>
        <v>{'SheetId':'7420c48a-7676-4aca-9237-a0dcf870ad0f','UId':'12c054df-712b-4139-80f9-b61072a3437a','Col':5,'Row':52,'Format':'numberic','Value':'50374787004','TargetCode':''}</v>
      </c>
    </row>
    <row r="148" spans="1:1" x14ac:dyDescent="0.2">
      <c r="A148" t="str">
        <f>CONCATENATE("{'SheetId':'7420c48a-7676-4aca-9237-a0dcf870ad0f'",",","'UId':'1c2ccd03-4c4a-436b-bfa0-44ae11bec800'",",'Col':",COLUMN(BangCanDoiKeToan!C53),",'Row':",ROW(BangCanDoiKeToan!C53),",","'Format':'string'",",'Value':'",SUBSTITUTE(BangCanDoiKeToan!C53,"'","\'"),"','TargetCode':''}")</f>
        <v>{'SheetId':'7420c48a-7676-4aca-9237-a0dcf870ad0f','UId':'1c2ccd03-4c4a-436b-bfa0-44ae11bec800','Col':3,'Row':53,'Format':'string','Value':' ','TargetCode':''}</v>
      </c>
    </row>
    <row r="149" spans="1:1" x14ac:dyDescent="0.2">
      <c r="A149" t="str">
        <f>CONCATENATE("{'SheetId':'7420c48a-7676-4aca-9237-a0dcf870ad0f'",",","'UId':'566e2386-15b9-4046-a5e1-1af2d130267b'",",'Col':",COLUMN(BangCanDoiKeToan!D53),",'Row':",ROW(BangCanDoiKeToan!D53),",","'Format':'numberic'",",'Value':'",SUBSTITUTE(BangCanDoiKeToan!D53,"'","\'"),"','TargetCode':''}")</f>
        <v>{'SheetId':'7420c48a-7676-4aca-9237-a0dcf870ad0f','UId':'566e2386-15b9-4046-a5e1-1af2d130267b','Col':4,'Row':53,'Format':'numberic','Value':'452208750','TargetCode':''}</v>
      </c>
    </row>
    <row r="150" spans="1:1" x14ac:dyDescent="0.2">
      <c r="A150" t="str">
        <f>CONCATENATE("{'SheetId':'7420c48a-7676-4aca-9237-a0dcf870ad0f'",",","'UId':'203e68af-9eba-49b8-b325-08225ff5289e'",",'Col':",COLUMN(BangCanDoiKeToan!E53),",'Row':",ROW(BangCanDoiKeToan!E53),",","'Format':'numberic'",",'Value':'",SUBSTITUTE(BangCanDoiKeToan!E53,"'","\'"),"','TargetCode':''}")</f>
        <v>{'SheetId':'7420c48a-7676-4aca-9237-a0dcf870ad0f','UId':'203e68af-9eba-49b8-b325-08225ff5289e','Col':5,'Row':53,'Format':'numberic','Value':'299269438','TargetCode':''}</v>
      </c>
    </row>
    <row r="151" spans="1:1" x14ac:dyDescent="0.2">
      <c r="A151" t="str">
        <f>CONCATENATE("{'SheetId':'7420c48a-7676-4aca-9237-a0dcf870ad0f'",",","'UId':'9ebc5151-3ef7-441b-bd6f-1064d38933e2'",",'Col':",COLUMN(BangCanDoiKeToan!C54),",'Row':",ROW(BangCanDoiKeToan!C54),",","'Format':'string'",",'Value':'",SUBSTITUTE(BangCanDoiKeToan!C54,"'","\'"),"','TargetCode':''}")</f>
        <v>{'SheetId':'7420c48a-7676-4aca-9237-a0dcf870ad0f','UId':'9ebc5151-3ef7-441b-bd6f-1064d38933e2','Col':3,'Row':54,'Format':'string','Value':' ','TargetCode':''}</v>
      </c>
    </row>
    <row r="152" spans="1:1" x14ac:dyDescent="0.2">
      <c r="A152" t="str">
        <f>CONCATENATE("{'SheetId':'7420c48a-7676-4aca-9237-a0dcf870ad0f'",",","'UId':'2890649d-96f3-422b-8ae3-3b7cfb285df8'",",'Col':",COLUMN(BangCanDoiKeToan!D54),",'Row':",ROW(BangCanDoiKeToan!D54),",","'Format':'numberic'",",'Value':'",SUBSTITUTE(BangCanDoiKeToan!D54,"'","\'"),"','TargetCode':''}")</f>
        <v>{'SheetId':'7420c48a-7676-4aca-9237-a0dcf870ad0f','UId':'2890649d-96f3-422b-8ae3-3b7cfb285df8','Col':4,'Row':54,'Format':'numberic','Value':'452208750','TargetCode':''}</v>
      </c>
    </row>
    <row r="153" spans="1:1" x14ac:dyDescent="0.2">
      <c r="A153" t="str">
        <f>CONCATENATE("{'SheetId':'7420c48a-7676-4aca-9237-a0dcf870ad0f'",",","'UId':'e21dd556-74af-4466-9a02-5ca3e795e9d7'",",'Col':",COLUMN(BangCanDoiKeToan!E54),",'Row':",ROW(BangCanDoiKeToan!E54),",","'Format':'numberic'",",'Value':'",SUBSTITUTE(BangCanDoiKeToan!E54,"'","\'"),"','TargetCode':''}")</f>
        <v>{'SheetId':'7420c48a-7676-4aca-9237-a0dcf870ad0f','UId':'e21dd556-74af-4466-9a02-5ca3e795e9d7','Col':5,'Row':54,'Format':'numberic','Value':'299269438','TargetCode':''}</v>
      </c>
    </row>
    <row r="154" spans="1:1" x14ac:dyDescent="0.2">
      <c r="A154" t="str">
        <f>CONCATENATE("{'SheetId':'7420c48a-7676-4aca-9237-a0dcf870ad0f'",",","'UId':'b7f28f03-1e4d-4694-8cba-e078680de0cb'",",'Col':",COLUMN(BangCanDoiKeToan!C55),",'Row':",ROW(BangCanDoiKeToan!C55),",","'Format':'string'",",'Value':'",SUBSTITUTE(BangCanDoiKeToan!C55,"'","\'"),"','TargetCode':''}")</f>
        <v>{'SheetId':'7420c48a-7676-4aca-9237-a0dcf870ad0f','UId':'b7f28f03-1e4d-4694-8cba-e078680de0cb','Col':3,'Row':55,'Format':'string','Value':' ','TargetCode':''}</v>
      </c>
    </row>
    <row r="155" spans="1:1" x14ac:dyDescent="0.2">
      <c r="A155" t="str">
        <f>CONCATENATE("{'SheetId':'7420c48a-7676-4aca-9237-a0dcf870ad0f'",",","'UId':'f729b302-bb62-4290-aae5-4d2a02ffaf2e'",",'Col':",COLUMN(BangCanDoiKeToan!D55),",'Row':",ROW(BangCanDoiKeToan!D55),",","'Format':'numberic'",",'Value':'",SUBSTITUTE(BangCanDoiKeToan!D55,"'","\'"),"','TargetCode':''}")</f>
        <v>{'SheetId':'7420c48a-7676-4aca-9237-a0dcf870ad0f','UId':'f729b302-bb62-4290-aae5-4d2a02ffaf2e','Col':4,'Row':55,'Format':'numberic','Value':'','TargetCode':''}</v>
      </c>
    </row>
    <row r="156" spans="1:1" x14ac:dyDescent="0.2">
      <c r="A156" t="str">
        <f>CONCATENATE("{'SheetId':'7420c48a-7676-4aca-9237-a0dcf870ad0f'",",","'UId':'2fd90ded-0240-488d-b7d1-561fff1b2366'",",'Col':",COLUMN(BangCanDoiKeToan!E55),",'Row':",ROW(BangCanDoiKeToan!E55),",","'Format':'numberic'",",'Value':'",SUBSTITUTE(BangCanDoiKeToan!E55,"'","\'"),"','TargetCode':''}")</f>
        <v>{'SheetId':'7420c48a-7676-4aca-9237-a0dcf870ad0f','UId':'2fd90ded-0240-488d-b7d1-561fff1b2366','Col':5,'Row':55,'Format':'numberic','Value':'','TargetCode':''}</v>
      </c>
    </row>
    <row r="157" spans="1:1" x14ac:dyDescent="0.2">
      <c r="A157" t="str">
        <f>CONCATENATE("{'SheetId':'7420c48a-7676-4aca-9237-a0dcf870ad0f'",",","'UId':'2e61575b-9545-4bb0-8043-deaf6857bd1e'",",'Col':",COLUMN(BangCanDoiKeToan!C56),",'Row':",ROW(BangCanDoiKeToan!C56),",","'Format':'string'",",'Value':'",SUBSTITUTE(BangCanDoiKeToan!C56,"'","\'"),"','TargetCode':''}")</f>
        <v>{'SheetId':'7420c48a-7676-4aca-9237-a0dcf870ad0f','UId':'2e61575b-9545-4bb0-8043-deaf6857bd1e','Col':3,'Row':56,'Format':'string','Value':' ','TargetCode':''}</v>
      </c>
    </row>
    <row r="158" spans="1:1" x14ac:dyDescent="0.2">
      <c r="A158" t="str">
        <f>CONCATENATE("{'SheetId':'7420c48a-7676-4aca-9237-a0dcf870ad0f'",",","'UId':'3765fd96-abeb-4053-9e7d-bf77e415a125'",",'Col':",COLUMN(BangCanDoiKeToan!D56),",'Row':",ROW(BangCanDoiKeToan!D56),",","'Format':'numberic'",",'Value':'",SUBSTITUTE(BangCanDoiKeToan!D56,"'","\'"),"','TargetCode':''}")</f>
        <v>{'SheetId':'7420c48a-7676-4aca-9237-a0dcf870ad0f','UId':'3765fd96-abeb-4053-9e7d-bf77e415a125','Col':4,'Row':56,'Format':'numberic','Value':'0','TargetCode':''}</v>
      </c>
    </row>
    <row r="159" spans="1:1" x14ac:dyDescent="0.2">
      <c r="A159" t="str">
        <f>CONCATENATE("{'SheetId':'7420c48a-7676-4aca-9237-a0dcf870ad0f'",",","'UId':'adcfa9ce-0885-4a3e-b9fb-c155f52d5ced'",",'Col':",COLUMN(BangCanDoiKeToan!E56),",'Row':",ROW(BangCanDoiKeToan!E56),",","'Format':'numberic'",",'Value':'",SUBSTITUTE(BangCanDoiKeToan!E56,"'","\'"),"','TargetCode':''}")</f>
        <v>{'SheetId':'7420c48a-7676-4aca-9237-a0dcf870ad0f','UId':'adcfa9ce-0885-4a3e-b9fb-c155f52d5ced','Col':5,'Row':56,'Format':'numberic','Value':'0','TargetCode':''}</v>
      </c>
    </row>
    <row r="160" spans="1:1" x14ac:dyDescent="0.2">
      <c r="A160" t="str">
        <f>CONCATENATE("{'SheetId':'7420c48a-7676-4aca-9237-a0dcf870ad0f'",",","'UId':'ad6d2253-4533-43c4-8405-3c19c0ad5e40'",",'Col':",COLUMN(BangCanDoiKeToan!C57),",'Row':",ROW(BangCanDoiKeToan!C57),",","'Format':'string'",",'Value':'",SUBSTITUTE(BangCanDoiKeToan!C57,"'","\'"),"','TargetCode':''}")</f>
        <v>{'SheetId':'7420c48a-7676-4aca-9237-a0dcf870ad0f','UId':'ad6d2253-4533-43c4-8405-3c19c0ad5e40','Col':3,'Row':57,'Format':'string','Value':' ','TargetCode':''}</v>
      </c>
    </row>
    <row r="161" spans="1:1" x14ac:dyDescent="0.2">
      <c r="A161" t="str">
        <f>CONCATENATE("{'SheetId':'7420c48a-7676-4aca-9237-a0dcf870ad0f'",",","'UId':'9ce41f2b-c40e-4691-a4cd-853816916d5e'",",'Col':",COLUMN(BangCanDoiKeToan!D57),",'Row':",ROW(BangCanDoiKeToan!D57),",","'Format':'numberic'",",'Value':'",SUBSTITUTE(BangCanDoiKeToan!D57,"'","\'"),"','TargetCode':''}")</f>
        <v>{'SheetId':'7420c48a-7676-4aca-9237-a0dcf870ad0f','UId':'9ce41f2b-c40e-4691-a4cd-853816916d5e','Col':4,'Row':57,'Format':'numberic','Value':'','TargetCode':''}</v>
      </c>
    </row>
    <row r="162" spans="1:1" x14ac:dyDescent="0.2">
      <c r="A162" t="str">
        <f>CONCATENATE("{'SheetId':'7420c48a-7676-4aca-9237-a0dcf870ad0f'",",","'UId':'b6a7e01a-8b4a-4b52-a758-f1cf578bf249'",",'Col':",COLUMN(BangCanDoiKeToan!E57),",'Row':",ROW(BangCanDoiKeToan!E57),",","'Format':'numberic'",",'Value':'",SUBSTITUTE(BangCanDoiKeToan!E57,"'","\'"),"','TargetCode':''}")</f>
        <v>{'SheetId':'7420c48a-7676-4aca-9237-a0dcf870ad0f','UId':'b6a7e01a-8b4a-4b52-a758-f1cf578bf249','Col':5,'Row':57,'Format':'numberic','Value':'','TargetCode':''}</v>
      </c>
    </row>
    <row r="163" spans="1:1" x14ac:dyDescent="0.2">
      <c r="A163" t="str">
        <f>CONCATENATE("{'SheetId':'7420c48a-7676-4aca-9237-a0dcf870ad0f'",",","'UId':'7e7f287f-2750-4224-b814-8c7689446ae9'",",'Col':",COLUMN(BangCanDoiKeToan!C58),",'Row':",ROW(BangCanDoiKeToan!C58),",","'Format':'string'",",'Value':'",SUBSTITUTE(BangCanDoiKeToan!C58,"'","\'"),"','TargetCode':''}")</f>
        <v>{'SheetId':'7420c48a-7676-4aca-9237-a0dcf870ad0f','UId':'7e7f287f-2750-4224-b814-8c7689446ae9','Col':3,'Row':58,'Format':'string','Value':' ','TargetCode':''}</v>
      </c>
    </row>
    <row r="164" spans="1:1" x14ac:dyDescent="0.2">
      <c r="A164" t="str">
        <f>CONCATENATE("{'SheetId':'7420c48a-7676-4aca-9237-a0dcf870ad0f'",",","'UId':'897d8a9b-bdf7-4611-b7c9-daf28d1cf359'",",'Col':",COLUMN(BangCanDoiKeToan!D58),",'Row':",ROW(BangCanDoiKeToan!D58),",","'Format':'numberic'",",'Value':'",SUBSTITUTE(BangCanDoiKeToan!D58,"'","\'"),"','TargetCode':''}")</f>
        <v>{'SheetId':'7420c48a-7676-4aca-9237-a0dcf870ad0f','UId':'897d8a9b-bdf7-4611-b7c9-daf28d1cf359','Col':4,'Row':58,'Format':'numberic','Value':'305869127','TargetCode':''}</v>
      </c>
    </row>
    <row r="165" spans="1:1" x14ac:dyDescent="0.2">
      <c r="A165" t="str">
        <f>CONCATENATE("{'SheetId':'7420c48a-7676-4aca-9237-a0dcf870ad0f'",",","'UId':'338cc35d-f87c-44f4-a0db-e8cf004efb2d'",",'Col':",COLUMN(BangCanDoiKeToan!E58),",'Row':",ROW(BangCanDoiKeToan!E58),",","'Format':'numberic'",",'Value':'",SUBSTITUTE(BangCanDoiKeToan!E58,"'","\'"),"','TargetCode':''}")</f>
        <v>{'SheetId':'7420c48a-7676-4aca-9237-a0dcf870ad0f','UId':'338cc35d-f87c-44f4-a0db-e8cf004efb2d','Col':5,'Row':58,'Format':'numberic','Value':'227387579','TargetCode':''}</v>
      </c>
    </row>
    <row r="166" spans="1:1" x14ac:dyDescent="0.2">
      <c r="A166" t="str">
        <f>CONCATENATE("{'SheetId':'7420c48a-7676-4aca-9237-a0dcf870ad0f'",",","'UId':'60a49c83-8ab7-4f9f-b69b-95b1514b7d8e'",",'Col':",COLUMN(BangCanDoiKeToan!C59),",'Row':",ROW(BangCanDoiKeToan!C59),",","'Format':'string'",",'Value':'",SUBSTITUTE(BangCanDoiKeToan!C59,"'","\'"),"','TargetCode':''}")</f>
        <v>{'SheetId':'7420c48a-7676-4aca-9237-a0dcf870ad0f','UId':'60a49c83-8ab7-4f9f-b69b-95b1514b7d8e','Col':3,'Row':59,'Format':'string','Value':' ','TargetCode':''}</v>
      </c>
    </row>
    <row r="167" spans="1:1" x14ac:dyDescent="0.2">
      <c r="A167" t="str">
        <f>CONCATENATE("{'SheetId':'7420c48a-7676-4aca-9237-a0dcf870ad0f'",",","'UId':'a84d28f6-7c9f-42c8-929e-95146938e145'",",'Col':",COLUMN(BangCanDoiKeToan!D59),",'Row':",ROW(BangCanDoiKeToan!D59),",","'Format':'numberic'",",'Value':'",SUBSTITUTE(BangCanDoiKeToan!D59,"'","\'"),"','TargetCode':''}")</f>
        <v>{'SheetId':'7420c48a-7676-4aca-9237-a0dcf870ad0f','UId':'a84d28f6-7c9f-42c8-929e-95146938e145','Col':4,'Row':59,'Format':'numberic','Value':'44372626','TargetCode':''}</v>
      </c>
    </row>
    <row r="168" spans="1:1" x14ac:dyDescent="0.2">
      <c r="A168" t="str">
        <f>CONCATENATE("{'SheetId':'7420c48a-7676-4aca-9237-a0dcf870ad0f'",",","'UId':'65da26a4-51e6-421b-be58-d51873e66305'",",'Col':",COLUMN(BangCanDoiKeToan!E59),",'Row':",ROW(BangCanDoiKeToan!E59),",","'Format':'numberic'",",'Value':'",SUBSTITUTE(BangCanDoiKeToan!E59,"'","\'"),"','TargetCode':''}")</f>
        <v>{'SheetId':'7420c48a-7676-4aca-9237-a0dcf870ad0f','UId':'65da26a4-51e6-421b-be58-d51873e66305','Col':5,'Row':59,'Format':'numberic','Value':'16846863','TargetCode':''}</v>
      </c>
    </row>
    <row r="169" spans="1:1" x14ac:dyDescent="0.2">
      <c r="A169" t="str">
        <f>CONCATENATE("{'SheetId':'7420c48a-7676-4aca-9237-a0dcf870ad0f'",",","'UId':'04004b7d-9fe4-4b60-b373-200aea4dc62c'",",'Col':",COLUMN(BangCanDoiKeToan!C60),",'Row':",ROW(BangCanDoiKeToan!C60),",","'Format':'string'",",'Value':'",SUBSTITUTE(BangCanDoiKeToan!C60,"'","\'"),"','TargetCode':''}")</f>
        <v>{'SheetId':'7420c48a-7676-4aca-9237-a0dcf870ad0f','UId':'04004b7d-9fe4-4b60-b373-200aea4dc62c','Col':3,'Row':60,'Format':'string','Value':' ','TargetCode':''}</v>
      </c>
    </row>
    <row r="170" spans="1:1" x14ac:dyDescent="0.2">
      <c r="A170" t="str">
        <f>CONCATENATE("{'SheetId':'7420c48a-7676-4aca-9237-a0dcf870ad0f'",",","'UId':'c7805b5a-4b04-402e-93b2-bb3e3e6a4dbb'",",'Col':",COLUMN(BangCanDoiKeToan!D60),",'Row':",ROW(BangCanDoiKeToan!D60),",","'Format':'numberic'",",'Value':'",SUBSTITUTE(BangCanDoiKeToan!D60,"'","\'"),"','TargetCode':''}")</f>
        <v>{'SheetId':'7420c48a-7676-4aca-9237-a0dcf870ad0f','UId':'c7805b5a-4b04-402e-93b2-bb3e3e6a4dbb','Col':4,'Row':60,'Format':'numberic','Value':'85000000','TargetCode':''}</v>
      </c>
    </row>
    <row r="171" spans="1:1" x14ac:dyDescent="0.2">
      <c r="A171" t="str">
        <f>CONCATENATE("{'SheetId':'7420c48a-7676-4aca-9237-a0dcf870ad0f'",",","'UId':'79cd67f1-37f7-403d-a672-483cb751553e'",",'Col':",COLUMN(BangCanDoiKeToan!E60),",'Row':",ROW(BangCanDoiKeToan!E60),",","'Format':'numberic'",",'Value':'",SUBSTITUTE(BangCanDoiKeToan!E60,"'","\'"),"','TargetCode':''}")</f>
        <v>{'SheetId':'7420c48a-7676-4aca-9237-a0dcf870ad0f','UId':'79cd67f1-37f7-403d-a672-483cb751553e','Col':5,'Row':60,'Format':'numberic','Value':'40000000','TargetCode':''}</v>
      </c>
    </row>
    <row r="172" spans="1:1" x14ac:dyDescent="0.2">
      <c r="A172" t="str">
        <f>CONCATENATE("{'SheetId':'7420c48a-7676-4aca-9237-a0dcf870ad0f'",",","'UId':'6da4d1ae-c01f-4fb7-82a2-4dd95d421674'",",'Col':",COLUMN(BangCanDoiKeToan!C61),",'Row':",ROW(BangCanDoiKeToan!C61),",","'Format':'string'",",'Value':'",SUBSTITUTE(BangCanDoiKeToan!C61,"'","\'"),"','TargetCode':''}")</f>
        <v>{'SheetId':'7420c48a-7676-4aca-9237-a0dcf870ad0f','UId':'6da4d1ae-c01f-4fb7-82a2-4dd95d421674','Col':3,'Row':61,'Format':'string','Value':' ','TargetCode':''}</v>
      </c>
    </row>
    <row r="173" spans="1:1" x14ac:dyDescent="0.2">
      <c r="A173" t="str">
        <f>CONCATENATE("{'SheetId':'7420c48a-7676-4aca-9237-a0dcf870ad0f'",",","'UId':'427c7a79-0019-406e-8ca1-5367234c95f4'",",'Col':",COLUMN(BangCanDoiKeToan!D61),",'Row':",ROW(BangCanDoiKeToan!D61),",","'Format':'numberic'",",'Value':'",SUBSTITUTE(BangCanDoiKeToan!D61,"'","\'"),"','TargetCode':''}")</f>
        <v>{'SheetId':'7420c48a-7676-4aca-9237-a0dcf870ad0f','UId':'427c7a79-0019-406e-8ca1-5367234c95f4','Col':4,'Row':61,'Format':'numberic','Value':'','TargetCode':''}</v>
      </c>
    </row>
    <row r="174" spans="1:1" x14ac:dyDescent="0.2">
      <c r="A174" t="str">
        <f>CONCATENATE("{'SheetId':'7420c48a-7676-4aca-9237-a0dcf870ad0f'",",","'UId':'b5b45f89-4407-4fd6-8655-f8edd7fdca9c'",",'Col':",COLUMN(BangCanDoiKeToan!E61),",'Row':",ROW(BangCanDoiKeToan!E61),",","'Format':'numberic'",",'Value':'",SUBSTITUTE(BangCanDoiKeToan!E61,"'","\'"),"','TargetCode':''}")</f>
        <v>{'SheetId':'7420c48a-7676-4aca-9237-a0dcf870ad0f','UId':'b5b45f89-4407-4fd6-8655-f8edd7fdca9c','Col':5,'Row':61,'Format':'numberic','Value':'','TargetCode':''}</v>
      </c>
    </row>
    <row r="175" spans="1:1" x14ac:dyDescent="0.2">
      <c r="A175" t="str">
        <f>CONCATENATE("{'SheetId':'7420c48a-7676-4aca-9237-a0dcf870ad0f'",",","'UId':'5e63f37b-ce37-4b64-aea1-77c7159c5158'",",'Col':",COLUMN(BangCanDoiKeToan!C62),",'Row':",ROW(BangCanDoiKeToan!C62),",","'Format':'string'",",'Value':'",SUBSTITUTE(BangCanDoiKeToan!C62,"'","\'"),"','TargetCode':''}")</f>
        <v>{'SheetId':'7420c48a-7676-4aca-9237-a0dcf870ad0f','UId':'5e63f37b-ce37-4b64-aea1-77c7159c5158','Col':3,'Row':62,'Format':'string','Value':' ','TargetCode':''}</v>
      </c>
    </row>
    <row r="176" spans="1:1" x14ac:dyDescent="0.2">
      <c r="A176" t="str">
        <f>CONCATENATE("{'SheetId':'7420c48a-7676-4aca-9237-a0dcf870ad0f'",",","'UId':'e826ed2e-8f7f-4aa9-ac9a-8692fce78481'",",'Col':",COLUMN(BangCanDoiKeToan!D62),",'Row':",ROW(BangCanDoiKeToan!D62),",","'Format':'numberic'",",'Value':'",SUBSTITUTE(BangCanDoiKeToan!D62,"'","\'"),"','TargetCode':''}")</f>
        <v>{'SheetId':'7420c48a-7676-4aca-9237-a0dcf870ad0f','UId':'e826ed2e-8f7f-4aa9-ac9a-8692fce78481','Col':4,'Row':62,'Format':'numberic','Value':'16966997','TargetCode':''}</v>
      </c>
    </row>
    <row r="177" spans="1:1" x14ac:dyDescent="0.2">
      <c r="A177" t="str">
        <f>CONCATENATE("{'SheetId':'7420c48a-7676-4aca-9237-a0dcf870ad0f'",",","'UId':'3488f7e4-f81c-4296-8603-f34394c34339'",",'Col':",COLUMN(BangCanDoiKeToan!E62),",'Row':",ROW(BangCanDoiKeToan!E62),",","'Format':'numberic'",",'Value':'",SUBSTITUTE(BangCanDoiKeToan!E62,"'","\'"),"','TargetCode':''}")</f>
        <v>{'SheetId':'7420c48a-7676-4aca-9237-a0dcf870ad0f','UId':'3488f7e4-f81c-4296-8603-f34394c34339','Col':5,'Row':62,'Format':'numberic','Value':'15034996','TargetCode':''}</v>
      </c>
    </row>
    <row r="178" spans="1:1" x14ac:dyDescent="0.2">
      <c r="A178" t="str">
        <f>CONCATENATE("{'SheetId':'7420c48a-7676-4aca-9237-a0dcf870ad0f'",",","'UId':'fb3d51dc-b1c8-420c-9527-6ee97d579bda'",",'Col':",COLUMN(BangCanDoiKeToan!C63),",'Row':",ROW(BangCanDoiKeToan!C63),",","'Format':'string'",",'Value':'",SUBSTITUTE(BangCanDoiKeToan!C63,"'","\'"),"','TargetCode':''}")</f>
        <v>{'SheetId':'7420c48a-7676-4aca-9237-a0dcf870ad0f','UId':'fb3d51dc-b1c8-420c-9527-6ee97d579bda','Col':3,'Row':63,'Format':'string','Value':' ','TargetCode':''}</v>
      </c>
    </row>
    <row r="179" spans="1:1" x14ac:dyDescent="0.2">
      <c r="A179" t="str">
        <f>CONCATENATE("{'SheetId':'7420c48a-7676-4aca-9237-a0dcf870ad0f'",",","'UId':'7ff76d1f-813e-44ba-b831-6d811ac01d98'",",'Col':",COLUMN(BangCanDoiKeToan!D63),",'Row':",ROW(BangCanDoiKeToan!D63),",","'Format':'numberic'",",'Value':'",SUBSTITUTE(BangCanDoiKeToan!D63,"'","\'"),"','TargetCode':''}")</f>
        <v>{'SheetId':'7420c48a-7676-4aca-9237-a0dcf870ad0f','UId':'7ff76d1f-813e-44ba-b831-6d811ac01d98','Col':4,'Row':63,'Format':'numberic','Value':'','TargetCode':''}</v>
      </c>
    </row>
    <row r="180" spans="1:1" x14ac:dyDescent="0.2">
      <c r="A180" t="str">
        <f>CONCATENATE("{'SheetId':'7420c48a-7676-4aca-9237-a0dcf870ad0f'",",","'UId':'25cf12d6-8777-47f9-a507-11e04ae466d5'",",'Col':",COLUMN(BangCanDoiKeToan!E63),",'Row':",ROW(BangCanDoiKeToan!E63),",","'Format':'numberic'",",'Value':'",SUBSTITUTE(BangCanDoiKeToan!E63,"'","\'"),"','TargetCode':''}")</f>
        <v>{'SheetId':'7420c48a-7676-4aca-9237-a0dcf870ad0f','UId':'25cf12d6-8777-47f9-a507-11e04ae466d5','Col':5,'Row':63,'Format':'numberic','Value':'','TargetCode':''}</v>
      </c>
    </row>
    <row r="181" spans="1:1" x14ac:dyDescent="0.2">
      <c r="A181" t="str">
        <f>CONCATENATE("{'SheetId':'7420c48a-7676-4aca-9237-a0dcf870ad0f'",",","'UId':'1b2bad64-5a57-46dd-9663-386526bd72cc'",",'Col':",COLUMN(BangCanDoiKeToan!C64),",'Row':",ROW(BangCanDoiKeToan!C64),",","'Format':'string'",",'Value':'",SUBSTITUTE(BangCanDoiKeToan!C64,"'","\'"),"','TargetCode':''}")</f>
        <v>{'SheetId':'7420c48a-7676-4aca-9237-a0dcf870ad0f','UId':'1b2bad64-5a57-46dd-9663-386526bd72cc','Col':3,'Row':64,'Format':'string','Value':' ','TargetCode':''}</v>
      </c>
    </row>
    <row r="182" spans="1:1" x14ac:dyDescent="0.2">
      <c r="A182" t="str">
        <f>CONCATENATE("{'SheetId':'7420c48a-7676-4aca-9237-a0dcf870ad0f'",",","'UId':'5b1beb68-2963-43a8-8b8b-5da11de58b0f'",",'Col':",COLUMN(BangCanDoiKeToan!D64),",'Row':",ROW(BangCanDoiKeToan!D64),",","'Format':'numberic'",",'Value':'",SUBSTITUTE(BangCanDoiKeToan!D64,"'","\'"),"','TargetCode':''}")</f>
        <v>{'SheetId':'7420c48a-7676-4aca-9237-a0dcf870ad0f','UId':'5b1beb68-2963-43a8-8b8b-5da11de58b0f','Col':4,'Row':64,'Format':'numberic','Value':'','TargetCode':''}</v>
      </c>
    </row>
    <row r="183" spans="1:1" x14ac:dyDescent="0.2">
      <c r="A183" t="str">
        <f>CONCATENATE("{'SheetId':'7420c48a-7676-4aca-9237-a0dcf870ad0f'",",","'UId':'7c5f2751-fc51-4a0f-9868-86a7b43e47f8'",",'Col':",COLUMN(BangCanDoiKeToan!E64),",'Row':",ROW(BangCanDoiKeToan!E64),",","'Format':'numberic'",",'Value':'",SUBSTITUTE(BangCanDoiKeToan!E64,"'","\'"),"','TargetCode':''}")</f>
        <v>{'SheetId':'7420c48a-7676-4aca-9237-a0dcf870ad0f','UId':'7c5f2751-fc51-4a0f-9868-86a7b43e47f8','Col':5,'Row':64,'Format':'numberic','Value':'','TargetCode':''}</v>
      </c>
    </row>
    <row r="184" spans="1:1" x14ac:dyDescent="0.2">
      <c r="A184" t="str">
        <f>CONCATENATE("{'SheetId':'7420c48a-7676-4aca-9237-a0dcf870ad0f'",",","'UId':'2e7f5d1e-1fba-4a4d-9e26-2a0d94e39c2c'",",'Col':",COLUMN(BangCanDoiKeToan!C65),",'Row':",ROW(BangCanDoiKeToan!C65),",","'Format':'string'",",'Value':'",SUBSTITUTE(BangCanDoiKeToan!C65,"'","\'"),"','TargetCode':''}")</f>
        <v>{'SheetId':'7420c48a-7676-4aca-9237-a0dcf870ad0f','UId':'2e7f5d1e-1fba-4a4d-9e26-2a0d94e39c2c','Col':3,'Row':65,'Format':'string','Value':' ','TargetCode':''}</v>
      </c>
    </row>
    <row r="185" spans="1:1" x14ac:dyDescent="0.2">
      <c r="A185" t="str">
        <f>CONCATENATE("{'SheetId':'7420c48a-7676-4aca-9237-a0dcf870ad0f'",",","'UId':'bd2bdb1c-be77-4cc8-a30e-c09ef96ab844'",",'Col':",COLUMN(BangCanDoiKeToan!D65),",'Row':",ROW(BangCanDoiKeToan!D65),",","'Format':'numberic'",",'Value':'",SUBSTITUTE(BangCanDoiKeToan!D65,"'","\'"),"','TargetCode':''}")</f>
        <v>{'SheetId':'7420c48a-7676-4aca-9237-a0dcf870ad0f','UId':'bd2bdb1c-be77-4cc8-a30e-c09ef96ab844','Col':4,'Row':65,'Format':'numberic','Value':'','TargetCode':''}</v>
      </c>
    </row>
    <row r="186" spans="1:1" x14ac:dyDescent="0.2">
      <c r="A186" t="str">
        <f>CONCATENATE("{'SheetId':'7420c48a-7676-4aca-9237-a0dcf870ad0f'",",","'UId':'6cf86b88-298a-4d1b-ae40-8bf120119a3b'",",'Col':",COLUMN(BangCanDoiKeToan!E65),",'Row':",ROW(BangCanDoiKeToan!E65),",","'Format':'numberic'",",'Value':'",SUBSTITUTE(BangCanDoiKeToan!E65,"'","\'"),"','TargetCode':''}")</f>
        <v>{'SheetId':'7420c48a-7676-4aca-9237-a0dcf870ad0f','UId':'6cf86b88-298a-4d1b-ae40-8bf120119a3b','Col':5,'Row':65,'Format':'numberic','Value':'','TargetCode':''}</v>
      </c>
    </row>
    <row r="187" spans="1:1" x14ac:dyDescent="0.2">
      <c r="A187" t="str">
        <f>CONCATENATE("{'SheetId':'7420c48a-7676-4aca-9237-a0dcf870ad0f'",",","'UId':'fd13418b-eba1-4d65-923c-1ba6ce11cc1b'",",'Col':",COLUMN(BangCanDoiKeToan!C66),",'Row':",ROW(BangCanDoiKeToan!C66),",","'Format':'string'",",'Value':'",SUBSTITUTE(BangCanDoiKeToan!C66,"'","\'"),"','TargetCode':''}")</f>
        <v>{'SheetId':'7420c48a-7676-4aca-9237-a0dcf870ad0f','UId':'fd13418b-eba1-4d65-923c-1ba6ce11cc1b','Col':3,'Row':66,'Format':'string','Value':' ','TargetCode':''}</v>
      </c>
    </row>
    <row r="188" spans="1:1" x14ac:dyDescent="0.2">
      <c r="A188" t="str">
        <f>CONCATENATE("{'SheetId':'7420c48a-7676-4aca-9237-a0dcf870ad0f'",",","'UId':'e15abd9a-5b45-4847-af96-b0d76d0b96ff'",",'Col':",COLUMN(BangCanDoiKeToan!D66),",'Row':",ROW(BangCanDoiKeToan!D66),",","'Format':'numberic'",",'Value':'",SUBSTITUTE(BangCanDoiKeToan!D66,"'","\'"),"','TargetCode':''}")</f>
        <v>{'SheetId':'7420c48a-7676-4aca-9237-a0dcf870ad0f','UId':'e15abd9a-5b45-4847-af96-b0d76d0b96ff','Col':4,'Row':66,'Format':'numberic','Value':'','TargetCode':''}</v>
      </c>
    </row>
    <row r="189" spans="1:1" x14ac:dyDescent="0.2">
      <c r="A189" t="str">
        <f>CONCATENATE("{'SheetId':'7420c48a-7676-4aca-9237-a0dcf870ad0f'",",","'UId':'84a44f57-d883-4676-b447-2e1a44a6a70c'",",'Col':",COLUMN(BangCanDoiKeToan!E66),",'Row':",ROW(BangCanDoiKeToan!E66),",","'Format':'numberic'",",'Value':'",SUBSTITUTE(BangCanDoiKeToan!E66,"'","\'"),"','TargetCode':''}")</f>
        <v>{'SheetId':'7420c48a-7676-4aca-9237-a0dcf870ad0f','UId':'84a44f57-d883-4676-b447-2e1a44a6a70c','Col':5,'Row':66,'Format':'numberic','Value':'','TargetCode':''}</v>
      </c>
    </row>
    <row r="190" spans="1:1" x14ac:dyDescent="0.2">
      <c r="A190" t="str">
        <f>CONCATENATE("{'SheetId':'7420c48a-7676-4aca-9237-a0dcf870ad0f'",",","'UId':'2edbb2ba-01d2-4fb4-bf97-fe2a19718131'",",'Col':",COLUMN(BangCanDoiKeToan!C67),",'Row':",ROW(BangCanDoiKeToan!C67),",","'Format':'string'",",'Value':'",SUBSTITUTE(BangCanDoiKeToan!C67,"'","\'"),"','TargetCode':''}")</f>
        <v>{'SheetId':'7420c48a-7676-4aca-9237-a0dcf870ad0f','UId':'2edbb2ba-01d2-4fb4-bf97-fe2a19718131','Col':3,'Row':67,'Format':'string','Value':' ','TargetCode':''}</v>
      </c>
    </row>
    <row r="191" spans="1:1" x14ac:dyDescent="0.2">
      <c r="A191" t="str">
        <f>CONCATENATE("{'SheetId':'7420c48a-7676-4aca-9237-a0dcf870ad0f'",",","'UId':'6d27631d-ad05-4b62-839e-2268c721fd10'",",'Col':",COLUMN(BangCanDoiKeToan!D67),",'Row':",ROW(BangCanDoiKeToan!D67),",","'Format':'numberic'",",'Value':'",SUBSTITUTE(BangCanDoiKeToan!D67,"'","\'"),"','TargetCode':''}")</f>
        <v>{'SheetId':'7420c48a-7676-4aca-9237-a0dcf870ad0f','UId':'6d27631d-ad05-4b62-839e-2268c721fd10','Col':4,'Row':67,'Format':'numberic','Value':'','TargetCode':''}</v>
      </c>
    </row>
    <row r="192" spans="1:1" x14ac:dyDescent="0.2">
      <c r="A192" t="str">
        <f>CONCATENATE("{'SheetId':'7420c48a-7676-4aca-9237-a0dcf870ad0f'",",","'UId':'1347414d-e65a-4d8e-a1d4-78d219b65547'",",'Col':",COLUMN(BangCanDoiKeToan!E67),",'Row':",ROW(BangCanDoiKeToan!E67),",","'Format':'numberic'",",'Value':'",SUBSTITUTE(BangCanDoiKeToan!E67,"'","\'"),"','TargetCode':''}")</f>
        <v>{'SheetId':'7420c48a-7676-4aca-9237-a0dcf870ad0f','UId':'1347414d-e65a-4d8e-a1d4-78d219b65547','Col':5,'Row':67,'Format':'numberic','Value':'','TargetCode':''}</v>
      </c>
    </row>
    <row r="193" spans="1:1" x14ac:dyDescent="0.2">
      <c r="A193" t="str">
        <f>CONCATENATE("{'SheetId':'7420c48a-7676-4aca-9237-a0dcf870ad0f'",",","'UId':'f6cbbd23-3297-4e4e-b2a2-56a64214b073'",",'Col':",COLUMN(BangCanDoiKeToan!C68),",'Row':",ROW(BangCanDoiKeToan!C68),",","'Format':'string'",",'Value':'",SUBSTITUTE(BangCanDoiKeToan!C68,"'","\'"),"','TargetCode':''}")</f>
        <v>{'SheetId':'7420c48a-7676-4aca-9237-a0dcf870ad0f','UId':'f6cbbd23-3297-4e4e-b2a2-56a64214b073','Col':3,'Row':68,'Format':'string','Value':' ','TargetCode':''}</v>
      </c>
    </row>
    <row r="194" spans="1:1" x14ac:dyDescent="0.2">
      <c r="A194" t="str">
        <f>CONCATENATE("{'SheetId':'7420c48a-7676-4aca-9237-a0dcf870ad0f'",",","'UId':'e3d51ebf-1d25-4848-81d8-52e7bc45862b'",",'Col':",COLUMN(BangCanDoiKeToan!D68),",'Row':",ROW(BangCanDoiKeToan!D68),",","'Format':'numberic'",",'Value':'",SUBSTITUTE(BangCanDoiKeToan!D68,"'","\'"),"','TargetCode':''}")</f>
        <v>{'SheetId':'7420c48a-7676-4aca-9237-a0dcf870ad0f','UId':'e3d51ebf-1d25-4848-81d8-52e7bc45862b','Col':4,'Row':68,'Format':'numberic','Value':'','TargetCode':''}</v>
      </c>
    </row>
    <row r="195" spans="1:1" x14ac:dyDescent="0.2">
      <c r="A195" t="str">
        <f>CONCATENATE("{'SheetId':'7420c48a-7676-4aca-9237-a0dcf870ad0f'",",","'UId':'a9665b0e-c416-4abc-925f-eee2c325c22f'",",'Col':",COLUMN(BangCanDoiKeToan!E68),",'Row':",ROW(BangCanDoiKeToan!E68),",","'Format':'numberic'",",'Value':'",SUBSTITUTE(BangCanDoiKeToan!E68,"'","\'"),"','TargetCode':''}")</f>
        <v>{'SheetId':'7420c48a-7676-4aca-9237-a0dcf870ad0f','UId':'a9665b0e-c416-4abc-925f-eee2c325c22f','Col':5,'Row':68,'Format':'numberic','Value':'','TargetCode':''}</v>
      </c>
    </row>
    <row r="196" spans="1:1" x14ac:dyDescent="0.2">
      <c r="A196" t="str">
        <f>CONCATENATE("{'SheetId':'7420c48a-7676-4aca-9237-a0dcf870ad0f'",",","'UId':'946872ed-1eea-490e-be42-fc6ce02d522f'",",'Col':",COLUMN(BangCanDoiKeToan!C69),",'Row':",ROW(BangCanDoiKeToan!C69),",","'Format':'string'",",'Value':'",SUBSTITUTE(BangCanDoiKeToan!C69,"'","\'"),"','TargetCode':''}")</f>
        <v>{'SheetId':'7420c48a-7676-4aca-9237-a0dcf870ad0f','UId':'946872ed-1eea-490e-be42-fc6ce02d522f','Col':3,'Row':69,'Format':'string','Value':' ','TargetCode':''}</v>
      </c>
    </row>
    <row r="197" spans="1:1" x14ac:dyDescent="0.2">
      <c r="A197" t="str">
        <f>CONCATENATE("{'SheetId':'7420c48a-7676-4aca-9237-a0dcf870ad0f'",",","'UId':'02290b4a-91df-4d25-b352-36b4fa52cb0f'",",'Col':",COLUMN(BangCanDoiKeToan!D69),",'Row':",ROW(BangCanDoiKeToan!D69),",","'Format':'numberic'",",'Value':'",SUBSTITUTE(BangCanDoiKeToan!D69,"'","\'"),"','TargetCode':''}")</f>
        <v>{'SheetId':'7420c48a-7676-4aca-9237-a0dcf870ad0f','UId':'02290b4a-91df-4d25-b352-36b4fa52cb0f','Col':4,'Row':69,'Format':'numberic','Value':'','TargetCode':''}</v>
      </c>
    </row>
    <row r="198" spans="1:1" x14ac:dyDescent="0.2">
      <c r="A198" t="str">
        <f>CONCATENATE("{'SheetId':'7420c48a-7676-4aca-9237-a0dcf870ad0f'",",","'UId':'8dafd7a0-871e-4f04-8fcd-4f11adb4f54e'",",'Col':",COLUMN(BangCanDoiKeToan!E69),",'Row':",ROW(BangCanDoiKeToan!E69),",","'Format':'numberic'",",'Value':'",SUBSTITUTE(BangCanDoiKeToan!E69,"'","\'"),"','TargetCode':''}")</f>
        <v>{'SheetId':'7420c48a-7676-4aca-9237-a0dcf870ad0f','UId':'8dafd7a0-871e-4f04-8fcd-4f11adb4f54e','Col':5,'Row':69,'Format':'numberic','Value':'','TargetCode':''}</v>
      </c>
    </row>
    <row r="199" spans="1:1" x14ac:dyDescent="0.2">
      <c r="A199" t="str">
        <f>CONCATENATE("{'SheetId':'7420c48a-7676-4aca-9237-a0dcf870ad0f'",",","'UId':'c54f76e8-bd51-4db4-98ee-03000f175f0e'",",'Col':",COLUMN(BangCanDoiKeToan!C70),",'Row':",ROW(BangCanDoiKeToan!C70),",","'Format':'string'",",'Value':'",SUBSTITUTE(BangCanDoiKeToan!C70,"'","\'"),"','TargetCode':''}")</f>
        <v>{'SheetId':'7420c48a-7676-4aca-9237-a0dcf870ad0f','UId':'c54f76e8-bd51-4db4-98ee-03000f175f0e','Col':3,'Row':70,'Format':'string','Value':' ','TargetCode':''}</v>
      </c>
    </row>
    <row r="200" spans="1:1" x14ac:dyDescent="0.2">
      <c r="A200" t="str">
        <f>CONCATENATE("{'SheetId':'7420c48a-7676-4aca-9237-a0dcf870ad0f'",",","'UId':'18469306-22f0-4c40-8188-f134a05c3351'",",'Col':",COLUMN(BangCanDoiKeToan!D70),",'Row':",ROW(BangCanDoiKeToan!D70),",","'Format':'numberic'",",'Value':'",SUBSTITUTE(BangCanDoiKeToan!D70,"'","\'"),"','TargetCode':''}")</f>
        <v>{'SheetId':'7420c48a-7676-4aca-9237-a0dcf870ad0f','UId':'18469306-22f0-4c40-8188-f134a05c3351','Col':4,'Row':70,'Format':'numberic','Value':'','TargetCode':''}</v>
      </c>
    </row>
    <row r="201" spans="1:1" x14ac:dyDescent="0.2">
      <c r="A201" t="str">
        <f>CONCATENATE("{'SheetId':'7420c48a-7676-4aca-9237-a0dcf870ad0f'",",","'UId':'64827755-1373-497d-9aca-9d5d9fc96906'",",'Col':",COLUMN(BangCanDoiKeToan!E70),",'Row':",ROW(BangCanDoiKeToan!E70),",","'Format':'numberic'",",'Value':'",SUBSTITUTE(BangCanDoiKeToan!E70,"'","\'"),"','TargetCode':''}")</f>
        <v>{'SheetId':'7420c48a-7676-4aca-9237-a0dcf870ad0f','UId':'64827755-1373-497d-9aca-9d5d9fc96906','Col':5,'Row':70,'Format':'numberic','Value':'','TargetCode':''}</v>
      </c>
    </row>
    <row r="202" spans="1:1" x14ac:dyDescent="0.2">
      <c r="A202" t="str">
        <f>CONCATENATE("{'SheetId':'7420c48a-7676-4aca-9237-a0dcf870ad0f'",",","'UId':'a025a675-02b7-4c98-aeb5-d21f6c48d9eb'",",'Col':",COLUMN(BangCanDoiKeToan!C71),",'Row':",ROW(BangCanDoiKeToan!C71),",","'Format':'string'",",'Value':'",SUBSTITUTE(BangCanDoiKeToan!C71,"'","\'"),"','TargetCode':''}")</f>
        <v>{'SheetId':'7420c48a-7676-4aca-9237-a0dcf870ad0f','UId':'a025a675-02b7-4c98-aeb5-d21f6c48d9eb','Col':3,'Row':71,'Format':'string','Value':' ','TargetCode':''}</v>
      </c>
    </row>
    <row r="203" spans="1:1" x14ac:dyDescent="0.2">
      <c r="A203" t="str">
        <f>CONCATENATE("{'SheetId':'7420c48a-7676-4aca-9237-a0dcf870ad0f'",",","'UId':'915113b4-555d-432f-ba37-75d7733bc1bf'",",'Col':",COLUMN(BangCanDoiKeToan!D71),",'Row':",ROW(BangCanDoiKeToan!D71),",","'Format':'numberic'",",'Value':'",SUBSTITUTE(BangCanDoiKeToan!D71,"'","\'"),"','TargetCode':''}")</f>
        <v>{'SheetId':'7420c48a-7676-4aca-9237-a0dcf870ad0f','UId':'915113b4-555d-432f-ba37-75d7733bc1bf','Col':4,'Row':71,'Format':'numberic','Value':'','TargetCode':''}</v>
      </c>
    </row>
    <row r="204" spans="1:1" x14ac:dyDescent="0.2">
      <c r="A204" t="str">
        <f>CONCATENATE("{'SheetId':'7420c48a-7676-4aca-9237-a0dcf870ad0f'",",","'UId':'48283f7c-6ece-496b-ae87-e477f29a2866'",",'Col':",COLUMN(BangCanDoiKeToan!E71),",'Row':",ROW(BangCanDoiKeToan!E71),",","'Format':'numberic'",",'Value':'",SUBSTITUTE(BangCanDoiKeToan!E71,"'","\'"),"','TargetCode':''}")</f>
        <v>{'SheetId':'7420c48a-7676-4aca-9237-a0dcf870ad0f','UId':'48283f7c-6ece-496b-ae87-e477f29a2866','Col':5,'Row':71,'Format':'numberic','Value':'','TargetCode':''}</v>
      </c>
    </row>
    <row r="205" spans="1:1" x14ac:dyDescent="0.2">
      <c r="A205" t="str">
        <f>CONCATENATE("{'SheetId':'7420c48a-7676-4aca-9237-a0dcf870ad0f'",",","'UId':'8316dc7f-7ed5-4a2d-b25b-7ddd7a302592'",",'Col':",COLUMN(BangCanDoiKeToan!C72),",'Row':",ROW(BangCanDoiKeToan!C72),",","'Format':'string'",",'Value':'",SUBSTITUTE(BangCanDoiKeToan!C72,"'","\'"),"','TargetCode':''}")</f>
        <v>{'SheetId':'7420c48a-7676-4aca-9237-a0dcf870ad0f','UId':'8316dc7f-7ed5-4a2d-b25b-7ddd7a302592','Col':3,'Row':72,'Format':'string','Value':' ','TargetCode':''}</v>
      </c>
    </row>
    <row r="206" spans="1:1" x14ac:dyDescent="0.2">
      <c r="A206" t="str">
        <f>CONCATENATE("{'SheetId':'7420c48a-7676-4aca-9237-a0dcf870ad0f'",",","'UId':'101c21ec-687c-4567-b5d6-9df4e62f0cc9'",",'Col':",COLUMN(BangCanDoiKeToan!D72),",'Row':",ROW(BangCanDoiKeToan!D72),",","'Format':'numberic'",",'Value':'",SUBSTITUTE(BangCanDoiKeToan!D72,"'","\'"),"','TargetCode':''}")</f>
        <v>{'SheetId':'7420c48a-7676-4aca-9237-a0dcf870ad0f','UId':'101c21ec-687c-4567-b5d6-9df4e62f0cc9','Col':4,'Row':72,'Format':'numberic','Value':'','TargetCode':''}</v>
      </c>
    </row>
    <row r="207" spans="1:1" x14ac:dyDescent="0.2">
      <c r="A207" t="str">
        <f>CONCATENATE("{'SheetId':'7420c48a-7676-4aca-9237-a0dcf870ad0f'",",","'UId':'7e4b876c-b045-4ffe-a087-7660fef991cb'",",'Col':",COLUMN(BangCanDoiKeToan!E72),",'Row':",ROW(BangCanDoiKeToan!E72),",","'Format':'numberic'",",'Value':'",SUBSTITUTE(BangCanDoiKeToan!E72,"'","\'"),"','TargetCode':''}")</f>
        <v>{'SheetId':'7420c48a-7676-4aca-9237-a0dcf870ad0f','UId':'7e4b876c-b045-4ffe-a087-7660fef991cb','Col':5,'Row':72,'Format':'numberic','Value':'','TargetCode':''}</v>
      </c>
    </row>
    <row r="208" spans="1:1" x14ac:dyDescent="0.2">
      <c r="A208" t="str">
        <f>CONCATENATE("{'SheetId':'7420c48a-7676-4aca-9237-a0dcf870ad0f'",",","'UId':'fa3fc41b-0a9a-4364-9108-06260c764806'",",'Col':",COLUMN(BangCanDoiKeToan!C73),",'Row':",ROW(BangCanDoiKeToan!C73),",","'Format':'string'",",'Value':'",SUBSTITUTE(BangCanDoiKeToan!C73,"'","\'"),"','TargetCode':''}")</f>
        <v>{'SheetId':'7420c48a-7676-4aca-9237-a0dcf870ad0f','UId':'fa3fc41b-0a9a-4364-9108-06260c764806','Col':3,'Row':73,'Format':'string','Value':' ','TargetCode':''}</v>
      </c>
    </row>
    <row r="209" spans="1:1" x14ac:dyDescent="0.2">
      <c r="A209" t="str">
        <f>CONCATENATE("{'SheetId':'7420c48a-7676-4aca-9237-a0dcf870ad0f'",",","'UId':'c29e4f68-e2a0-46d1-b19f-493a8dd73bfa'",",'Col':",COLUMN(BangCanDoiKeToan!D73),",'Row':",ROW(BangCanDoiKeToan!D73),",","'Format':'numberic'",",'Value':'",SUBSTITUTE(BangCanDoiKeToan!D73,"'","\'"),"','TargetCode':''}")</f>
        <v>{'SheetId':'7420c48a-7676-4aca-9237-a0dcf870ad0f','UId':'c29e4f68-e2a0-46d1-b19f-493a8dd73bfa','Col':4,'Row':73,'Format':'numberic','Value':'','TargetCode':''}</v>
      </c>
    </row>
    <row r="210" spans="1:1" x14ac:dyDescent="0.2">
      <c r="A210" t="str">
        <f>CONCATENATE("{'SheetId':'7420c48a-7676-4aca-9237-a0dcf870ad0f'",",","'UId':'02ad08f7-a6d5-4888-bb9d-61eaf674a63f'",",'Col':",COLUMN(BangCanDoiKeToan!E73),",'Row':",ROW(BangCanDoiKeToan!E73),",","'Format':'numberic'",",'Value':'",SUBSTITUTE(BangCanDoiKeToan!E73,"'","\'"),"','TargetCode':''}")</f>
        <v>{'SheetId':'7420c48a-7676-4aca-9237-a0dcf870ad0f','UId':'02ad08f7-a6d5-4888-bb9d-61eaf674a63f','Col':5,'Row':73,'Format':'numberic','Value':'','TargetCode':''}</v>
      </c>
    </row>
    <row r="211" spans="1:1" x14ac:dyDescent="0.2">
      <c r="A211" t="str">
        <f>CONCATENATE("{'SheetId':'7420c48a-7676-4aca-9237-a0dcf870ad0f'",",","'UId':'e39228db-3cac-41d1-b41e-2fba3dc1001b'",",'Col':",COLUMN(BangCanDoiKeToan!C74),",'Row':",ROW(BangCanDoiKeToan!C74),",","'Format':'string'",",'Value':'",SUBSTITUTE(BangCanDoiKeToan!C74,"'","\'"),"','TargetCode':''}")</f>
        <v>{'SheetId':'7420c48a-7676-4aca-9237-a0dcf870ad0f','UId':'e39228db-3cac-41d1-b41e-2fba3dc1001b','Col':3,'Row':74,'Format':'string','Value':' ','TargetCode':''}</v>
      </c>
    </row>
    <row r="212" spans="1:1" x14ac:dyDescent="0.2">
      <c r="A212" t="str">
        <f>CONCATENATE("{'SheetId':'7420c48a-7676-4aca-9237-a0dcf870ad0f'",",","'UId':'dc09d1c0-4b42-4e2f-bf46-1a38e69f9687'",",'Col':",COLUMN(BangCanDoiKeToan!D74),",'Row':",ROW(BangCanDoiKeToan!D74),",","'Format':'numberic'",",'Value':'",SUBSTITUTE(BangCanDoiKeToan!D74,"'","\'"),"','TargetCode':''}")</f>
        <v>{'SheetId':'7420c48a-7676-4aca-9237-a0dcf870ad0f','UId':'dc09d1c0-4b42-4e2f-bf46-1a38e69f9687','Col':4,'Row':74,'Format':'numberic','Value':'','TargetCode':''}</v>
      </c>
    </row>
    <row r="213" spans="1:1" x14ac:dyDescent="0.2">
      <c r="A213" t="str">
        <f>CONCATENATE("{'SheetId':'7420c48a-7676-4aca-9237-a0dcf870ad0f'",",","'UId':'ebe9375a-83a0-41bf-af93-24ebeb580c90'",",'Col':",COLUMN(BangCanDoiKeToan!E74),",'Row':",ROW(BangCanDoiKeToan!E74),",","'Format':'numberic'",",'Value':'",SUBSTITUTE(BangCanDoiKeToan!E74,"'","\'"),"','TargetCode':''}")</f>
        <v>{'SheetId':'7420c48a-7676-4aca-9237-a0dcf870ad0f','UId':'ebe9375a-83a0-41bf-af93-24ebeb580c90','Col':5,'Row':74,'Format':'numberic','Value':'','TargetCode':''}</v>
      </c>
    </row>
    <row r="214" spans="1:1" x14ac:dyDescent="0.2">
      <c r="A214" t="str">
        <f>CONCATENATE("{'SheetId':'7420c48a-7676-4aca-9237-a0dcf870ad0f'",",","'UId':'534dfe77-a800-44fa-8af2-963ac10a88d0'",",'Col':",COLUMN(BangCanDoiKeToan!C75),",'Row':",ROW(BangCanDoiKeToan!C75),",","'Format':'string'",",'Value':'",SUBSTITUTE(BangCanDoiKeToan!C75,"'","\'"),"','TargetCode':''}")</f>
        <v>{'SheetId':'7420c48a-7676-4aca-9237-a0dcf870ad0f','UId':'534dfe77-a800-44fa-8af2-963ac10a88d0','Col':3,'Row':75,'Format':'string','Value':' ','TargetCode':''}</v>
      </c>
    </row>
    <row r="215" spans="1:1" x14ac:dyDescent="0.2">
      <c r="A215" t="str">
        <f>CONCATENATE("{'SheetId':'7420c48a-7676-4aca-9237-a0dcf870ad0f'",",","'UId':'c95bcfdd-5fc1-43e7-8b77-274dbf6a39de'",",'Col':",COLUMN(BangCanDoiKeToan!D75),",'Row':",ROW(BangCanDoiKeToan!D75),",","'Format':'numberic'",",'Value':'",SUBSTITUTE(BangCanDoiKeToan!D75,"'","\'"),"','TargetCode':''}")</f>
        <v>{'SheetId':'7420c48a-7676-4aca-9237-a0dcf870ad0f','UId':'c95bcfdd-5fc1-43e7-8b77-274dbf6a39de','Col':4,'Row':75,'Format':'numberic','Value':'','TargetCode':''}</v>
      </c>
    </row>
    <row r="216" spans="1:1" x14ac:dyDescent="0.2">
      <c r="A216" t="str">
        <f>CONCATENATE("{'SheetId':'7420c48a-7676-4aca-9237-a0dcf870ad0f'",",","'UId':'3ef51725-0a64-49cb-9dec-855b6d9d4150'",",'Col':",COLUMN(BangCanDoiKeToan!E75),",'Row':",ROW(BangCanDoiKeToan!E75),",","'Format':'numberic'",",'Value':'",SUBSTITUTE(BangCanDoiKeToan!E75,"'","\'"),"','TargetCode':''}")</f>
        <v>{'SheetId':'7420c48a-7676-4aca-9237-a0dcf870ad0f','UId':'3ef51725-0a64-49cb-9dec-855b6d9d4150','Col':5,'Row':75,'Format':'numberic','Value':'','TargetCode':''}</v>
      </c>
    </row>
    <row r="217" spans="1:1" x14ac:dyDescent="0.2">
      <c r="A217" t="str">
        <f>CONCATENATE("{'SheetId':'7420c48a-7676-4aca-9237-a0dcf870ad0f'",",","'UId':'d5d03c49-aafe-43cf-9b06-01d5aacbb556'",",'Col':",COLUMN(BangCanDoiKeToan!C76),",'Row':",ROW(BangCanDoiKeToan!C76),",","'Format':'string'",",'Value':'",SUBSTITUTE(BangCanDoiKeToan!C76,"'","\'"),"','TargetCode':''}")</f>
        <v>{'SheetId':'7420c48a-7676-4aca-9237-a0dcf870ad0f','UId':'d5d03c49-aafe-43cf-9b06-01d5aacbb556','Col':3,'Row':76,'Format':'string','Value':' ','TargetCode':''}</v>
      </c>
    </row>
    <row r="218" spans="1:1" x14ac:dyDescent="0.2">
      <c r="A218" t="str">
        <f>CONCATENATE("{'SheetId':'7420c48a-7676-4aca-9237-a0dcf870ad0f'",",","'UId':'6248a5e7-86ba-43e7-a823-bcd735d96ea3'",",'Col':",COLUMN(BangCanDoiKeToan!D76),",'Row':",ROW(BangCanDoiKeToan!D76),",","'Format':'numberic'",",'Value':'",SUBSTITUTE(BangCanDoiKeToan!D76,"'","\'"),"','TargetCode':''}")</f>
        <v>{'SheetId':'7420c48a-7676-4aca-9237-a0dcf870ad0f','UId':'6248a5e7-86ba-43e7-a823-bcd735d96ea3','Col':4,'Row':76,'Format':'numberic','Value':'','TargetCode':''}</v>
      </c>
    </row>
    <row r="219" spans="1:1" x14ac:dyDescent="0.2">
      <c r="A219" t="str">
        <f>CONCATENATE("{'SheetId':'7420c48a-7676-4aca-9237-a0dcf870ad0f'",",","'UId':'4645d74f-50cc-4c1d-a6ff-13c0f3d7712b'",",'Col':",COLUMN(BangCanDoiKeToan!E76),",'Row':",ROW(BangCanDoiKeToan!E76),",","'Format':'numberic'",",'Value':'",SUBSTITUTE(BangCanDoiKeToan!E76,"'","\'"),"','TargetCode':''}")</f>
        <v>{'SheetId':'7420c48a-7676-4aca-9237-a0dcf870ad0f','UId':'4645d74f-50cc-4c1d-a6ff-13c0f3d7712b','Col':5,'Row':76,'Format':'numberic','Value':'','TargetCode':''}</v>
      </c>
    </row>
    <row r="220" spans="1:1" x14ac:dyDescent="0.2">
      <c r="A220" t="str">
        <f>CONCATENATE("{'SheetId':'7420c48a-7676-4aca-9237-a0dcf870ad0f'",",","'UId':'66aa8f17-737b-4441-a230-ffa35e6bcd8d'",",'Col':",COLUMN(BangCanDoiKeToan!C77),",'Row':",ROW(BangCanDoiKeToan!C77),",","'Format':'string'",",'Value':'",SUBSTITUTE(BangCanDoiKeToan!C77,"'","\'"),"','TargetCode':''}")</f>
        <v>{'SheetId':'7420c48a-7676-4aca-9237-a0dcf870ad0f','UId':'66aa8f17-737b-4441-a230-ffa35e6bcd8d','Col':3,'Row':77,'Format':'string','Value':' ','TargetCode':''}</v>
      </c>
    </row>
    <row r="221" spans="1:1" x14ac:dyDescent="0.2">
      <c r="A221" t="str">
        <f>CONCATENATE("{'SheetId':'7420c48a-7676-4aca-9237-a0dcf870ad0f'",",","'UId':'db0fe3aa-9c99-465f-bd41-40f9e7afcabd'",",'Col':",COLUMN(BangCanDoiKeToan!D77),",'Row':",ROW(BangCanDoiKeToan!D77),",","'Format':'numberic'",",'Value':'",SUBSTITUTE(BangCanDoiKeToan!D77,"'","\'"),"','TargetCode':''}")</f>
        <v>{'SheetId':'7420c48a-7676-4aca-9237-a0dcf870ad0f','UId':'db0fe3aa-9c99-465f-bd41-40f9e7afcabd','Col':4,'Row':77,'Format':'numberic','Value':'','TargetCode':''}</v>
      </c>
    </row>
    <row r="222" spans="1:1" x14ac:dyDescent="0.2">
      <c r="A222" t="str">
        <f>CONCATENATE("{'SheetId':'7420c48a-7676-4aca-9237-a0dcf870ad0f'",",","'UId':'fcd0846b-fc02-4675-93e4-9d022ed6d746'",",'Col':",COLUMN(BangCanDoiKeToan!E77),",'Row':",ROW(BangCanDoiKeToan!E77),",","'Format':'numberic'",",'Value':'",SUBSTITUTE(BangCanDoiKeToan!E77,"'","\'"),"','TargetCode':''}")</f>
        <v>{'SheetId':'7420c48a-7676-4aca-9237-a0dcf870ad0f','UId':'fcd0846b-fc02-4675-93e4-9d022ed6d746','Col':5,'Row':77,'Format':'numberic','Value':'','TargetCode':''}</v>
      </c>
    </row>
    <row r="223" spans="1:1" x14ac:dyDescent="0.2">
      <c r="A223" t="str">
        <f>CONCATENATE("{'SheetId':'7420c48a-7676-4aca-9237-a0dcf870ad0f'",",","'UId':'2743972d-3090-466f-b0c9-d11c02f20c6f'",",'Col':",COLUMN(BangCanDoiKeToan!C78),",'Row':",ROW(BangCanDoiKeToan!C78),",","'Format':'string'",",'Value':'",SUBSTITUTE(BangCanDoiKeToan!C78,"'","\'"),"','TargetCode':''}")</f>
        <v>{'SheetId':'7420c48a-7676-4aca-9237-a0dcf870ad0f','UId':'2743972d-3090-466f-b0c9-d11c02f20c6f','Col':3,'Row':78,'Format':'string','Value':' ','TargetCode':''}</v>
      </c>
    </row>
    <row r="224" spans="1:1" x14ac:dyDescent="0.2">
      <c r="A224" t="str">
        <f>CONCATENATE("{'SheetId':'7420c48a-7676-4aca-9237-a0dcf870ad0f'",",","'UId':'1058e1ed-1df5-4505-9034-75201396ced9'",",'Col':",COLUMN(BangCanDoiKeToan!D78),",'Row':",ROW(BangCanDoiKeToan!D78),",","'Format':'numberic'",",'Value':'",SUBSTITUTE(BangCanDoiKeToan!D78,"'","\'"),"','TargetCode':''}")</f>
        <v>{'SheetId':'7420c48a-7676-4aca-9237-a0dcf870ad0f','UId':'1058e1ed-1df5-4505-9034-75201396ced9','Col':4,'Row':78,'Format':'numberic','Value':'50386481797','TargetCode':''}</v>
      </c>
    </row>
    <row r="225" spans="1:1" x14ac:dyDescent="0.2">
      <c r="A225" t="str">
        <f>CONCATENATE("{'SheetId':'7420c48a-7676-4aca-9237-a0dcf870ad0f'",",","'UId':'bb7df17d-d5f4-49a6-99e5-c0f9ae616e80'",",'Col':",COLUMN(BangCanDoiKeToan!E78),",'Row':",ROW(BangCanDoiKeToan!E78),",","'Format':'numberic'",",'Value':'",SUBSTITUTE(BangCanDoiKeToan!E78,"'","\'"),"','TargetCode':''}")</f>
        <v>{'SheetId':'7420c48a-7676-4aca-9237-a0dcf870ad0f','UId':'bb7df17d-d5f4-49a6-99e5-c0f9ae616e80','Col':5,'Row':78,'Format':'numberic','Value':'50075517566','TargetCode':''}</v>
      </c>
    </row>
    <row r="226" spans="1:1" x14ac:dyDescent="0.2">
      <c r="A226" t="str">
        <f>CONCATENATE("{'SheetId':'7420c48a-7676-4aca-9237-a0dcf870ad0f'",",","'UId':'0a111fdc-c0b7-431d-b0bc-ccd15657a084'",",'Col':",COLUMN(BangCanDoiKeToan!C79),",'Row':",ROW(BangCanDoiKeToan!C79),",","'Format':'string'",",'Value':'",SUBSTITUTE(BangCanDoiKeToan!C79,"'","\'"),"','TargetCode':''}")</f>
        <v>{'SheetId':'7420c48a-7676-4aca-9237-a0dcf870ad0f','UId':'0a111fdc-c0b7-431d-b0bc-ccd15657a084','Col':3,'Row':79,'Format':'string','Value':' ','TargetCode':''}</v>
      </c>
    </row>
    <row r="227" spans="1:1" x14ac:dyDescent="0.2">
      <c r="A227" t="str">
        <f>CONCATENATE("{'SheetId':'7420c48a-7676-4aca-9237-a0dcf870ad0f'",",","'UId':'d9e13718-bd2f-4296-92a7-b37c32129598'",",'Col':",COLUMN(BangCanDoiKeToan!D79),",'Row':",ROW(BangCanDoiKeToan!D79),",","'Format':'numberic'",",'Value':'",SUBSTITUTE(BangCanDoiKeToan!D79,"'","\'"),"','TargetCode':''}")</f>
        <v>{'SheetId':'7420c48a-7676-4aca-9237-a0dcf870ad0f','UId':'d9e13718-bd2f-4296-92a7-b37c32129598','Col':4,'Row':79,'Format':'numberic','Value':'50000000000','TargetCode':''}</v>
      </c>
    </row>
    <row r="228" spans="1:1" x14ac:dyDescent="0.2">
      <c r="A228" t="str">
        <f>CONCATENATE("{'SheetId':'7420c48a-7676-4aca-9237-a0dcf870ad0f'",",","'UId':'237ca29b-96a6-42b8-ab0b-aeae1f85f34e'",",'Col':",COLUMN(BangCanDoiKeToan!E79),",'Row':",ROW(BangCanDoiKeToan!E79),",","'Format':'numberic'",",'Value':'",SUBSTITUTE(BangCanDoiKeToan!E79,"'","\'"),"','TargetCode':''}")</f>
        <v>{'SheetId':'7420c48a-7676-4aca-9237-a0dcf870ad0f','UId':'237ca29b-96a6-42b8-ab0b-aeae1f85f34e','Col':5,'Row':79,'Format':'numberic','Value':'50000000000','TargetCode':''}</v>
      </c>
    </row>
    <row r="229" spans="1:1" x14ac:dyDescent="0.2">
      <c r="A229" t="str">
        <f>CONCATENATE("{'SheetId':'7420c48a-7676-4aca-9237-a0dcf870ad0f'",",","'UId':'9abbd54c-b531-4067-9db0-a02b0be74808'",",'Col':",COLUMN(BangCanDoiKeToan!C80),",'Row':",ROW(BangCanDoiKeToan!C80),",","'Format':'string'",",'Value':'",SUBSTITUTE(BangCanDoiKeToan!C80,"'","\'"),"','TargetCode':''}")</f>
        <v>{'SheetId':'7420c48a-7676-4aca-9237-a0dcf870ad0f','UId':'9abbd54c-b531-4067-9db0-a02b0be74808','Col':3,'Row':80,'Format':'string','Value':' ','TargetCode':''}</v>
      </c>
    </row>
    <row r="230" spans="1:1" x14ac:dyDescent="0.2">
      <c r="A230" t="str">
        <f>CONCATENATE("{'SheetId':'7420c48a-7676-4aca-9237-a0dcf870ad0f'",",","'UId':'cee2f830-4bb1-4ef5-bad7-cc05141b6ad6'",",'Col':",COLUMN(BangCanDoiKeToan!D80),",'Row':",ROW(BangCanDoiKeToan!D80),",","'Format':'numberic'",",'Value':'",SUBSTITUTE(BangCanDoiKeToan!D80,"'","\'"),"','TargetCode':''}")</f>
        <v>{'SheetId':'7420c48a-7676-4aca-9237-a0dcf870ad0f','UId':'cee2f830-4bb1-4ef5-bad7-cc05141b6ad6','Col':4,'Row':80,'Format':'numberic','Value':'','TargetCode':''}</v>
      </c>
    </row>
    <row r="231" spans="1:1" x14ac:dyDescent="0.2">
      <c r="A231" t="str">
        <f>CONCATENATE("{'SheetId':'7420c48a-7676-4aca-9237-a0dcf870ad0f'",",","'UId':'ce855ca4-0a86-41d3-961d-359834a5e54b'",",'Col':",COLUMN(BangCanDoiKeToan!E80),",'Row':",ROW(BangCanDoiKeToan!E80),",","'Format':'numberic'",",'Value':'",SUBSTITUTE(BangCanDoiKeToan!E80,"'","\'"),"','TargetCode':''}")</f>
        <v>{'SheetId':'7420c48a-7676-4aca-9237-a0dcf870ad0f','UId':'ce855ca4-0a86-41d3-961d-359834a5e54b','Col':5,'Row':80,'Format':'numberic','Value':'','TargetCode':''}</v>
      </c>
    </row>
    <row r="232" spans="1:1" x14ac:dyDescent="0.2">
      <c r="A232" t="str">
        <f>CONCATENATE("{'SheetId':'7420c48a-7676-4aca-9237-a0dcf870ad0f'",",","'UId':'04f6e6c0-310e-4e18-ab8d-7ede2900a3de'",",'Col':",COLUMN(BangCanDoiKeToan!C81),",'Row':",ROW(BangCanDoiKeToan!C81),",","'Format':'string'",",'Value':'",SUBSTITUTE(BangCanDoiKeToan!C81,"'","\'"),"','TargetCode':''}")</f>
        <v>{'SheetId':'7420c48a-7676-4aca-9237-a0dcf870ad0f','UId':'04f6e6c0-310e-4e18-ab8d-7ede2900a3de','Col':3,'Row':81,'Format':'string','Value':' ','TargetCode':''}</v>
      </c>
    </row>
    <row r="233" spans="1:1" x14ac:dyDescent="0.2">
      <c r="A233" t="str">
        <f>CONCATENATE("{'SheetId':'7420c48a-7676-4aca-9237-a0dcf870ad0f'",",","'UId':'d71a950e-4821-4c2a-b049-3e2e56203c89'",",'Col':",COLUMN(BangCanDoiKeToan!D81),",'Row':",ROW(BangCanDoiKeToan!D81),",","'Format':'numberic'",",'Value':'",SUBSTITUTE(BangCanDoiKeToan!D81,"'","\'"),"','TargetCode':''}")</f>
        <v>{'SheetId':'7420c48a-7676-4aca-9237-a0dcf870ad0f','UId':'d71a950e-4821-4c2a-b049-3e2e56203c89','Col':4,'Row':81,'Format':'numberic','Value':'','TargetCode':''}</v>
      </c>
    </row>
    <row r="234" spans="1:1" x14ac:dyDescent="0.2">
      <c r="A234" t="str">
        <f>CONCATENATE("{'SheetId':'7420c48a-7676-4aca-9237-a0dcf870ad0f'",",","'UId':'b9407ca6-9f4e-4a44-ac61-df3db53646e7'",",'Col':",COLUMN(BangCanDoiKeToan!E81),",'Row':",ROW(BangCanDoiKeToan!E81),",","'Format':'numberic'",",'Value':'",SUBSTITUTE(BangCanDoiKeToan!E81,"'","\'"),"','TargetCode':''}")</f>
        <v>{'SheetId':'7420c48a-7676-4aca-9237-a0dcf870ad0f','UId':'b9407ca6-9f4e-4a44-ac61-df3db53646e7','Col':5,'Row':81,'Format':'numberic','Value':'','TargetCode':''}</v>
      </c>
    </row>
    <row r="235" spans="1:1" x14ac:dyDescent="0.2">
      <c r="A235" t="str">
        <f>CONCATENATE("{'SheetId':'7420c48a-7676-4aca-9237-a0dcf870ad0f'",",","'UId':'f10b2d85-f7db-4c17-8411-f10e4b3e0e00'",",'Col':",COLUMN(BangCanDoiKeToan!C82),",'Row':",ROW(BangCanDoiKeToan!C82),",","'Format':'string'",",'Value':'",SUBSTITUTE(BangCanDoiKeToan!C82,"'","\'"),"','TargetCode':''}")</f>
        <v>{'SheetId':'7420c48a-7676-4aca-9237-a0dcf870ad0f','UId':'f10b2d85-f7db-4c17-8411-f10e4b3e0e00','Col':3,'Row':82,'Format':'string','Value':' ','TargetCode':''}</v>
      </c>
    </row>
    <row r="236" spans="1:1" x14ac:dyDescent="0.2">
      <c r="A236" t="str">
        <f>CONCATENATE("{'SheetId':'7420c48a-7676-4aca-9237-a0dcf870ad0f'",",","'UId':'da4745a6-5abc-4966-bdc9-fcf6784b9363'",",'Col':",COLUMN(BangCanDoiKeToan!D82),",'Row':",ROW(BangCanDoiKeToan!D82),",","'Format':'numberic'",",'Value':'",SUBSTITUTE(BangCanDoiKeToan!D82,"'","\'"),"','TargetCode':''}")</f>
        <v>{'SheetId':'7420c48a-7676-4aca-9237-a0dcf870ad0f','UId':'da4745a6-5abc-4966-bdc9-fcf6784b9363','Col':4,'Row':82,'Format':'numberic','Value':'','TargetCode':''}</v>
      </c>
    </row>
    <row r="237" spans="1:1" x14ac:dyDescent="0.2">
      <c r="A237" t="str">
        <f>CONCATENATE("{'SheetId':'7420c48a-7676-4aca-9237-a0dcf870ad0f'",",","'UId':'42a1cfcc-d2a8-4234-afc8-be5aa864f2df'",",'Col':",COLUMN(BangCanDoiKeToan!E82),",'Row':",ROW(BangCanDoiKeToan!E82),",","'Format':'numberic'",",'Value':'",SUBSTITUTE(BangCanDoiKeToan!E82,"'","\'"),"','TargetCode':''}")</f>
        <v>{'SheetId':'7420c48a-7676-4aca-9237-a0dcf870ad0f','UId':'42a1cfcc-d2a8-4234-afc8-be5aa864f2df','Col':5,'Row':82,'Format':'numberic','Value':'','TargetCode':''}</v>
      </c>
    </row>
    <row r="238" spans="1:1" x14ac:dyDescent="0.2">
      <c r="A238" t="str">
        <f>CONCATENATE("{'SheetId':'7420c48a-7676-4aca-9237-a0dcf870ad0f'",",","'UId':'74c683ca-4d3c-4e76-b68c-c938d29f35f0'",",'Col':",COLUMN(BangCanDoiKeToan!C83),",'Row':",ROW(BangCanDoiKeToan!C83),",","'Format':'string'",",'Value':'",SUBSTITUTE(BangCanDoiKeToan!C83,"'","\'"),"','TargetCode':''}")</f>
        <v>{'SheetId':'7420c48a-7676-4aca-9237-a0dcf870ad0f','UId':'74c683ca-4d3c-4e76-b68c-c938d29f35f0','Col':3,'Row':83,'Format':'string','Value':' ','TargetCode':''}</v>
      </c>
    </row>
    <row r="239" spans="1:1" x14ac:dyDescent="0.2">
      <c r="A239" t="str">
        <f>CONCATENATE("{'SheetId':'7420c48a-7676-4aca-9237-a0dcf870ad0f'",",","'UId':'87119cc0-86a4-49f6-92d1-64948badf499'",",'Col':",COLUMN(BangCanDoiKeToan!D83),",'Row':",ROW(BangCanDoiKeToan!D83),",","'Format':'numberic'",",'Value':'",SUBSTITUTE(BangCanDoiKeToan!D83,"'","\'"),"','TargetCode':''}")</f>
        <v>{'SheetId':'7420c48a-7676-4aca-9237-a0dcf870ad0f','UId':'87119cc0-86a4-49f6-92d1-64948badf499','Col':4,'Row':83,'Format':'numberic','Value':'','TargetCode':''}</v>
      </c>
    </row>
    <row r="240" spans="1:1" x14ac:dyDescent="0.2">
      <c r="A240" t="str">
        <f>CONCATENATE("{'SheetId':'7420c48a-7676-4aca-9237-a0dcf870ad0f'",",","'UId':'0a26d7cb-a15e-406a-8e68-5a345a0f2e16'",",'Col':",COLUMN(BangCanDoiKeToan!E83),",'Row':",ROW(BangCanDoiKeToan!E83),",","'Format':'numberic'",",'Value':'",SUBSTITUTE(BangCanDoiKeToan!E83,"'","\'"),"','TargetCode':''}")</f>
        <v>{'SheetId':'7420c48a-7676-4aca-9237-a0dcf870ad0f','UId':'0a26d7cb-a15e-406a-8e68-5a345a0f2e16','Col':5,'Row':83,'Format':'numberic','Value':'','TargetCode':''}</v>
      </c>
    </row>
    <row r="241" spans="1:1" x14ac:dyDescent="0.2">
      <c r="A241" t="str">
        <f>CONCATENATE("{'SheetId':'7420c48a-7676-4aca-9237-a0dcf870ad0f'",",","'UId':'7bddd9cb-9c76-42d7-aef9-66c078a0e567'",",'Col':",COLUMN(BangCanDoiKeToan!C84),",'Row':",ROW(BangCanDoiKeToan!C84),",","'Format':'string'",",'Value':'",SUBSTITUTE(BangCanDoiKeToan!C84,"'","\'"),"','TargetCode':''}")</f>
        <v>{'SheetId':'7420c48a-7676-4aca-9237-a0dcf870ad0f','UId':'7bddd9cb-9c76-42d7-aef9-66c078a0e567','Col':3,'Row':84,'Format':'string','Value':' ','TargetCode':''}</v>
      </c>
    </row>
    <row r="242" spans="1:1" x14ac:dyDescent="0.2">
      <c r="A242" t="str">
        <f>CONCATENATE("{'SheetId':'7420c48a-7676-4aca-9237-a0dcf870ad0f'",",","'UId':'e16e06bc-1c2d-4738-83bc-4dcb9b18a224'",",'Col':",COLUMN(BangCanDoiKeToan!D84),",'Row':",ROW(BangCanDoiKeToan!D84),",","'Format':'numberic'",",'Value':'",SUBSTITUTE(BangCanDoiKeToan!D84,"'","\'"),"','TargetCode':''}")</f>
        <v>{'SheetId':'7420c48a-7676-4aca-9237-a0dcf870ad0f','UId':'e16e06bc-1c2d-4738-83bc-4dcb9b18a224','Col':4,'Row':84,'Format':'numberic','Value':'','TargetCode':''}</v>
      </c>
    </row>
    <row r="243" spans="1:1" x14ac:dyDescent="0.2">
      <c r="A243" t="str">
        <f>CONCATENATE("{'SheetId':'7420c48a-7676-4aca-9237-a0dcf870ad0f'",",","'UId':'62dffa82-b5d6-495e-a26d-518402d69d68'",",'Col':",COLUMN(BangCanDoiKeToan!E84),",'Row':",ROW(BangCanDoiKeToan!E84),",","'Format':'numberic'",",'Value':'",SUBSTITUTE(BangCanDoiKeToan!E84,"'","\'"),"','TargetCode':''}")</f>
        <v>{'SheetId':'7420c48a-7676-4aca-9237-a0dcf870ad0f','UId':'62dffa82-b5d6-495e-a26d-518402d69d68','Col':5,'Row':84,'Format':'numberic','Value':'','TargetCode':''}</v>
      </c>
    </row>
    <row r="244" spans="1:1" x14ac:dyDescent="0.2">
      <c r="A244" t="str">
        <f>CONCATENATE("{'SheetId':'7420c48a-7676-4aca-9237-a0dcf870ad0f'",",","'UId':'b8989da6-e22e-457b-8391-4948be94e001'",",'Col':",COLUMN(BangCanDoiKeToan!C85),",'Row':",ROW(BangCanDoiKeToan!C85),",","'Format':'string'",",'Value':'",SUBSTITUTE(BangCanDoiKeToan!C85,"'","\'"),"','TargetCode':''}")</f>
        <v>{'SheetId':'7420c48a-7676-4aca-9237-a0dcf870ad0f','UId':'b8989da6-e22e-457b-8391-4948be94e001','Col':3,'Row':85,'Format':'string','Value':' ','TargetCode':''}</v>
      </c>
    </row>
    <row r="245" spans="1:1" x14ac:dyDescent="0.2">
      <c r="A245" t="str">
        <f>CONCATENATE("{'SheetId':'7420c48a-7676-4aca-9237-a0dcf870ad0f'",",","'UId':'c8e5e40c-efba-40ad-8a51-2e725bb07a6f'",",'Col':",COLUMN(BangCanDoiKeToan!D85),",'Row':",ROW(BangCanDoiKeToan!D85),",","'Format':'numberic'",",'Value':'",SUBSTITUTE(BangCanDoiKeToan!D85,"'","\'"),"','TargetCode':''}")</f>
        <v>{'SheetId':'7420c48a-7676-4aca-9237-a0dcf870ad0f','UId':'c8e5e40c-efba-40ad-8a51-2e725bb07a6f','Col':4,'Row':85,'Format':'numberic','Value':'','TargetCode':''}</v>
      </c>
    </row>
    <row r="246" spans="1:1" x14ac:dyDescent="0.2">
      <c r="A246" t="str">
        <f>CONCATENATE("{'SheetId':'7420c48a-7676-4aca-9237-a0dcf870ad0f'",",","'UId':'dac17238-4334-4d95-b7a7-95be9fffe8ca'",",'Col':",COLUMN(BangCanDoiKeToan!E85),",'Row':",ROW(BangCanDoiKeToan!E85),",","'Format':'numberic'",",'Value':'",SUBSTITUTE(BangCanDoiKeToan!E85,"'","\'"),"','TargetCode':''}")</f>
        <v>{'SheetId':'7420c48a-7676-4aca-9237-a0dcf870ad0f','UId':'dac17238-4334-4d95-b7a7-95be9fffe8ca','Col':5,'Row':85,'Format':'numberic','Value':'','TargetCode':''}</v>
      </c>
    </row>
    <row r="247" spans="1:1" x14ac:dyDescent="0.2">
      <c r="A247" t="str">
        <f>CONCATENATE("{'SheetId':'7420c48a-7676-4aca-9237-a0dcf870ad0f'",",","'UId':'7486c869-95cb-4e9a-869a-a0ff0131d757'",",'Col':",COLUMN(BangCanDoiKeToan!C86),",'Row':",ROW(BangCanDoiKeToan!C86),",","'Format':'string'",",'Value':'",SUBSTITUTE(BangCanDoiKeToan!C86,"'","\'"),"','TargetCode':''}")</f>
        <v>{'SheetId':'7420c48a-7676-4aca-9237-a0dcf870ad0f','UId':'7486c869-95cb-4e9a-869a-a0ff0131d757','Col':3,'Row':86,'Format':'string','Value':' ','TargetCode':''}</v>
      </c>
    </row>
    <row r="248" spans="1:1" x14ac:dyDescent="0.2">
      <c r="A248" t="str">
        <f>CONCATENATE("{'SheetId':'7420c48a-7676-4aca-9237-a0dcf870ad0f'",",","'UId':'c1557979-efdf-4ce5-ac64-185cc3321ab7'",",'Col':",COLUMN(BangCanDoiKeToan!D86),",'Row':",ROW(BangCanDoiKeToan!D86),",","'Format':'numberic'",",'Value':'",SUBSTITUTE(BangCanDoiKeToan!D86,"'","\'"),"','TargetCode':''}")</f>
        <v>{'SheetId':'7420c48a-7676-4aca-9237-a0dcf870ad0f','UId':'c1557979-efdf-4ce5-ac64-185cc3321ab7','Col':4,'Row':86,'Format':'numberic','Value':'','TargetCode':''}</v>
      </c>
    </row>
    <row r="249" spans="1:1" x14ac:dyDescent="0.2">
      <c r="A249" t="str">
        <f>CONCATENATE("{'SheetId':'7420c48a-7676-4aca-9237-a0dcf870ad0f'",",","'UId':'1c9ac052-0c50-4272-acab-454efd1becc2'",",'Col':",COLUMN(BangCanDoiKeToan!E86),",'Row':",ROW(BangCanDoiKeToan!E86),",","'Format':'numberic'",",'Value':'",SUBSTITUTE(BangCanDoiKeToan!E86,"'","\'"),"','TargetCode':''}")</f>
        <v>{'SheetId':'7420c48a-7676-4aca-9237-a0dcf870ad0f','UId':'1c9ac052-0c50-4272-acab-454efd1becc2','Col':5,'Row':86,'Format':'numberic','Value':'','TargetCode':''}</v>
      </c>
    </row>
    <row r="250" spans="1:1" x14ac:dyDescent="0.2">
      <c r="A250" t="str">
        <f>CONCATENATE("{'SheetId':'7420c48a-7676-4aca-9237-a0dcf870ad0f'",",","'UId':'5f0c3293-09a7-49cb-a153-d0f60c27fbf1'",",'Col':",COLUMN(BangCanDoiKeToan!C87),",'Row':",ROW(BangCanDoiKeToan!C87),",","'Format':'string'",",'Value':'",SUBSTITUTE(BangCanDoiKeToan!C87,"'","\'"),"','TargetCode':''}")</f>
        <v>{'SheetId':'7420c48a-7676-4aca-9237-a0dcf870ad0f','UId':'5f0c3293-09a7-49cb-a153-d0f60c27fbf1','Col':3,'Row':87,'Format':'string','Value':' ','TargetCode':''}</v>
      </c>
    </row>
    <row r="251" spans="1:1" x14ac:dyDescent="0.2">
      <c r="A251" t="str">
        <f>CONCATENATE("{'SheetId':'7420c48a-7676-4aca-9237-a0dcf870ad0f'",",","'UId':'dadf0c18-76fa-43a3-9782-cb532b53aa9d'",",'Col':",COLUMN(BangCanDoiKeToan!D87),",'Row':",ROW(BangCanDoiKeToan!D87),",","'Format':'numberic'",",'Value':'",SUBSTITUTE(BangCanDoiKeToan!D87,"'","\'"),"','TargetCode':''}")</f>
        <v>{'SheetId':'7420c48a-7676-4aca-9237-a0dcf870ad0f','UId':'dadf0c18-76fa-43a3-9782-cb532b53aa9d','Col':4,'Row':87,'Format':'numberic','Value':'','TargetCode':''}</v>
      </c>
    </row>
    <row r="252" spans="1:1" x14ac:dyDescent="0.2">
      <c r="A252" t="str">
        <f>CONCATENATE("{'SheetId':'7420c48a-7676-4aca-9237-a0dcf870ad0f'",",","'UId':'c937c869-7397-422b-ad24-69d9894cb23e'",",'Col':",COLUMN(BangCanDoiKeToan!E87),",'Row':",ROW(BangCanDoiKeToan!E87),",","'Format':'numberic'",",'Value':'",SUBSTITUTE(BangCanDoiKeToan!E87,"'","\'"),"','TargetCode':''}")</f>
        <v>{'SheetId':'7420c48a-7676-4aca-9237-a0dcf870ad0f','UId':'c937c869-7397-422b-ad24-69d9894cb23e','Col':5,'Row':87,'Format':'numberic','Value':'','TargetCode':''}</v>
      </c>
    </row>
    <row r="253" spans="1:1" x14ac:dyDescent="0.2">
      <c r="A253" t="str">
        <f>CONCATENATE("{'SheetId':'7420c48a-7676-4aca-9237-a0dcf870ad0f'",",","'UId':'68689600-3ad3-4c74-b17b-996b88f65674'",",'Col':",COLUMN(BangCanDoiKeToan!C88),",'Row':",ROW(BangCanDoiKeToan!C88),",","'Format':'string'",",'Value':'",SUBSTITUTE(BangCanDoiKeToan!C88,"'","\'"),"','TargetCode':''}")</f>
        <v>{'SheetId':'7420c48a-7676-4aca-9237-a0dcf870ad0f','UId':'68689600-3ad3-4c74-b17b-996b88f65674','Col':3,'Row':88,'Format':'string','Value':' ','TargetCode':''}</v>
      </c>
    </row>
    <row r="254" spans="1:1" x14ac:dyDescent="0.2">
      <c r="A254" t="str">
        <f>CONCATENATE("{'SheetId':'7420c48a-7676-4aca-9237-a0dcf870ad0f'",",","'UId':'786e6e70-01eb-47c7-a854-1e5fca190b3e'",",'Col':",COLUMN(BangCanDoiKeToan!D88),",'Row':",ROW(BangCanDoiKeToan!D88),",","'Format':'numberic'",",'Value':'",SUBSTITUTE(BangCanDoiKeToan!D88,"'","\'"),"','TargetCode':''}")</f>
        <v>{'SheetId':'7420c48a-7676-4aca-9237-a0dcf870ad0f','UId':'786e6e70-01eb-47c7-a854-1e5fca190b3e','Col':4,'Row':88,'Format':'numberic','Value':'386481797','TargetCode':''}</v>
      </c>
    </row>
    <row r="255" spans="1:1" x14ac:dyDescent="0.2">
      <c r="A255" t="str">
        <f>CONCATENATE("{'SheetId':'7420c48a-7676-4aca-9237-a0dcf870ad0f'",",","'UId':'6beaa2e1-c8fa-4ebb-a158-ebb609b8e7e2'",",'Col':",COLUMN(BangCanDoiKeToan!E88),",'Row':",ROW(BangCanDoiKeToan!E88),",","'Format':'numberic'",",'Value':'",SUBSTITUTE(BangCanDoiKeToan!E88,"'","\'"),"','TargetCode':''}")</f>
        <v>{'SheetId':'7420c48a-7676-4aca-9237-a0dcf870ad0f','UId':'6beaa2e1-c8fa-4ebb-a158-ebb609b8e7e2','Col':5,'Row':88,'Format':'numberic','Value':'75517566','TargetCode':''}</v>
      </c>
    </row>
    <row r="256" spans="1:1" x14ac:dyDescent="0.2">
      <c r="A256" t="str">
        <f>CONCATENATE("{'SheetId':'7420c48a-7676-4aca-9237-a0dcf870ad0f'",",","'UId':'7d2adf0c-af82-4ff8-b923-c5284a5ee84e'",",'Col':",COLUMN(BangCanDoiKeToan!C89),",'Row':",ROW(BangCanDoiKeToan!C89),",","'Format':'string'",",'Value':'",SUBSTITUTE(BangCanDoiKeToan!C89,"'","\'"),"','TargetCode':''}")</f>
        <v>{'SheetId':'7420c48a-7676-4aca-9237-a0dcf870ad0f','UId':'7d2adf0c-af82-4ff8-b923-c5284a5ee84e','Col':3,'Row':89,'Format':'string','Value':' ','TargetCode':''}</v>
      </c>
    </row>
    <row r="257" spans="1:1" x14ac:dyDescent="0.2">
      <c r="A257" t="str">
        <f>CONCATENATE("{'SheetId':'7420c48a-7676-4aca-9237-a0dcf870ad0f'",",","'UId':'7263327e-4d3d-482a-8886-68911ba9a644'",",'Col':",COLUMN(BangCanDoiKeToan!D89),",'Row':",ROW(BangCanDoiKeToan!D89),",","'Format':'numberic'",",'Value':'",SUBSTITUTE(BangCanDoiKeToan!D89,"'","\'"),"','TargetCode':''}")</f>
        <v>{'SheetId':'7420c48a-7676-4aca-9237-a0dcf870ad0f','UId':'7263327e-4d3d-482a-8886-68911ba9a644','Col':4,'Row':89,'Format':'numberic','Value':'50838690547','TargetCode':''}</v>
      </c>
    </row>
    <row r="258" spans="1:1" x14ac:dyDescent="0.2">
      <c r="A258" t="str">
        <f>CONCATENATE("{'SheetId':'7420c48a-7676-4aca-9237-a0dcf870ad0f'",",","'UId':'49fac55a-0fc1-41ef-863c-1852fb6528ba'",",'Col':",COLUMN(BangCanDoiKeToan!E89),",'Row':",ROW(BangCanDoiKeToan!E89),",","'Format':'numberic'",",'Value':'",SUBSTITUTE(BangCanDoiKeToan!E89,"'","\'"),"','TargetCode':''}")</f>
        <v>{'SheetId':'7420c48a-7676-4aca-9237-a0dcf870ad0f','UId':'49fac55a-0fc1-41ef-863c-1852fb6528ba','Col':5,'Row':89,'Format':'numberic','Value':'50374787004','TargetCode':''}</v>
      </c>
    </row>
    <row r="259" spans="1:1" x14ac:dyDescent="0.2">
      <c r="A259" t="str">
        <f>CONCATENATE("{'SheetId':'7420c48a-7676-4aca-9237-a0dcf870ad0f'",",","'UId':'96303eec-aa91-4fab-a180-59d127123c69'",",'Col':",COLUMN(BangCanDoiKeToan!C90),",'Row':",ROW(BangCanDoiKeToan!C90),",","'Format':'string'",",'Value':'",SUBSTITUTE(BangCanDoiKeToan!C90,"'","\'"),"','TargetCode':''}")</f>
        <v>{'SheetId':'7420c48a-7676-4aca-9237-a0dcf870ad0f','UId':'96303eec-aa91-4fab-a180-59d127123c69','Col':3,'Row':90,'Format':'string','Value':' ','TargetCode':''}</v>
      </c>
    </row>
    <row r="260" spans="1:1" x14ac:dyDescent="0.2">
      <c r="A260" t="str">
        <f>CONCATENATE("{'SheetId':'7420c48a-7676-4aca-9237-a0dcf870ad0f'",",","'UId':'2f37a200-eece-4965-b6fe-c34b0752f8d9'",",'Col':",COLUMN(BangCanDoiKeToan!D90),",'Row':",ROW(BangCanDoiKeToan!D90),",","'Format':'numberic'",",'Value':'",SUBSTITUTE(BangCanDoiKeToan!D90,"'","\'"),"','TargetCode':''}")</f>
        <v>{'SheetId':'7420c48a-7676-4aca-9237-a0dcf870ad0f','UId':'2f37a200-eece-4965-b6fe-c34b0752f8d9','Col':4,'Row':90,'Format':'numberic','Value':'','TargetCode':''}</v>
      </c>
    </row>
    <row r="261" spans="1:1" x14ac:dyDescent="0.2">
      <c r="A261" t="str">
        <f>CONCATENATE("{'SheetId':'7420c48a-7676-4aca-9237-a0dcf870ad0f'",",","'UId':'420499ae-480d-4677-a831-706fee0bfbb5'",",'Col':",COLUMN(BangCanDoiKeToan!E90),",'Row':",ROW(BangCanDoiKeToan!E90),",","'Format':'numberic'",",'Value':'",SUBSTITUTE(BangCanDoiKeToan!E90,"'","\'"),"','TargetCode':''}")</f>
        <v>{'SheetId':'7420c48a-7676-4aca-9237-a0dcf870ad0f','UId':'420499ae-480d-4677-a831-706fee0bfbb5','Col':5,'Row':90,'Format':'numberic','Value':'','TargetCode':''}</v>
      </c>
    </row>
    <row r="262" spans="1:1" x14ac:dyDescent="0.2">
      <c r="A262" t="str">
        <f>CONCATENATE("{'SheetId':'7420c48a-7676-4aca-9237-a0dcf870ad0f'",",","'UId':'46224aa0-1ef9-4bee-a493-2649b4b1cb9b'",",'Col':",COLUMN(BangCanDoiKeToan!C91),",'Row':",ROW(BangCanDoiKeToan!C91),",","'Format':'string'",",'Value':'",SUBSTITUTE(BangCanDoiKeToan!C91,"'","\'"),"','TargetCode':''}")</f>
        <v>{'SheetId':'7420c48a-7676-4aca-9237-a0dcf870ad0f','UId':'46224aa0-1ef9-4bee-a493-2649b4b1cb9b','Col':3,'Row':91,'Format':'string','Value':' ','TargetCode':''}</v>
      </c>
    </row>
    <row r="263" spans="1:1" x14ac:dyDescent="0.2">
      <c r="A263" t="str">
        <f>CONCATENATE("{'SheetId':'7420c48a-7676-4aca-9237-a0dcf870ad0f'",",","'UId':'816236ab-4178-4b44-af9d-7ae52da617a1'",",'Col':",COLUMN(BangCanDoiKeToan!D91),",'Row':",ROW(BangCanDoiKeToan!D91),",","'Format':'numberic'",",'Value':'",SUBSTITUTE(BangCanDoiKeToan!D91,"'","\'"),"','TargetCode':''}")</f>
        <v>{'SheetId':'7420c48a-7676-4aca-9237-a0dcf870ad0f','UId':'816236ab-4178-4b44-af9d-7ae52da617a1','Col':4,'Row':91,'Format':'numberic','Value':'','TargetCode':''}</v>
      </c>
    </row>
    <row r="264" spans="1:1" x14ac:dyDescent="0.2">
      <c r="A264" t="str">
        <f>CONCATENATE("{'SheetId':'7420c48a-7676-4aca-9237-a0dcf870ad0f'",",","'UId':'2842ab4e-f266-4229-aad9-dcfc4df9e7ba'",",'Col':",COLUMN(BangCanDoiKeToan!E91),",'Row':",ROW(BangCanDoiKeToan!E91),",","'Format':'numberic'",",'Value':'",SUBSTITUTE(BangCanDoiKeToan!E91,"'","\'"),"','TargetCode':''}")</f>
        <v>{'SheetId':'7420c48a-7676-4aca-9237-a0dcf870ad0f','UId':'2842ab4e-f266-4229-aad9-dcfc4df9e7ba','Col':5,'Row':91,'Format':'numberic','Value':'','TargetCode':''}</v>
      </c>
    </row>
    <row r="265" spans="1:1" x14ac:dyDescent="0.2">
      <c r="A265" t="str">
        <f>CONCATENATE("{'SheetId':'7420c48a-7676-4aca-9237-a0dcf870ad0f'",",","'UId':'380f5649-313f-4ec3-8e78-6e12047ddfa5'",",'Col':",COLUMN(BangCanDoiKeToan!C92),",'Row':",ROW(BangCanDoiKeToan!C92),",","'Format':'string'",",'Value':'",SUBSTITUTE(BangCanDoiKeToan!C92,"'","\'"),"','TargetCode':''}")</f>
        <v>{'SheetId':'7420c48a-7676-4aca-9237-a0dcf870ad0f','UId':'380f5649-313f-4ec3-8e78-6e12047ddfa5','Col':3,'Row':92,'Format':'string','Value':' ','TargetCode':''}</v>
      </c>
    </row>
    <row r="266" spans="1:1" x14ac:dyDescent="0.2">
      <c r="A266" t="str">
        <f>CONCATENATE("{'SheetId':'7420c48a-7676-4aca-9237-a0dcf870ad0f'",",","'UId':'8eca0a07-31f1-4d38-97af-626953143f5a'",",'Col':",COLUMN(BangCanDoiKeToan!D92),",'Row':",ROW(BangCanDoiKeToan!D92),",","'Format':'numberic'",",'Value':'",SUBSTITUTE(BangCanDoiKeToan!D92,"'","\'"),"','TargetCode':''}")</f>
        <v>{'SheetId':'7420c48a-7676-4aca-9237-a0dcf870ad0f','UId':'8eca0a07-31f1-4d38-97af-626953143f5a','Col':4,'Row':92,'Format':'numberic','Value':'','TargetCode':''}</v>
      </c>
    </row>
    <row r="267" spans="1:1" x14ac:dyDescent="0.2">
      <c r="A267" t="str">
        <f>CONCATENATE("{'SheetId':'7420c48a-7676-4aca-9237-a0dcf870ad0f'",",","'UId':'ece59d6c-f050-4705-b0b3-349833940c61'",",'Col':",COLUMN(BangCanDoiKeToan!E92),",'Row':",ROW(BangCanDoiKeToan!E92),",","'Format':'numberic'",",'Value':'",SUBSTITUTE(BangCanDoiKeToan!E92,"'","\'"),"','TargetCode':''}")</f>
        <v>{'SheetId':'7420c48a-7676-4aca-9237-a0dcf870ad0f','UId':'ece59d6c-f050-4705-b0b3-349833940c61','Col':5,'Row':92,'Format':'numberic','Value':'','TargetCode':''}</v>
      </c>
    </row>
    <row r="268" spans="1:1" x14ac:dyDescent="0.2">
      <c r="A268" t="str">
        <f>CONCATENATE("{'SheetId':'7420c48a-7676-4aca-9237-a0dcf870ad0f'",",","'UId':'ffad13e6-51a1-416e-8bf0-7c34821d57b0'",",'Col':",COLUMN(BangCanDoiKeToan!C93),",'Row':",ROW(BangCanDoiKeToan!C93),",","'Format':'string'",",'Value':'",SUBSTITUTE(BangCanDoiKeToan!C93,"'","\'"),"','TargetCode':''}")</f>
        <v>{'SheetId':'7420c48a-7676-4aca-9237-a0dcf870ad0f','UId':'ffad13e6-51a1-416e-8bf0-7c34821d57b0','Col':3,'Row':93,'Format':'string','Value':' ','TargetCode':''}</v>
      </c>
    </row>
    <row r="269" spans="1:1" x14ac:dyDescent="0.2">
      <c r="A269" t="str">
        <f>CONCATENATE("{'SheetId':'7420c48a-7676-4aca-9237-a0dcf870ad0f'",",","'UId':'851dc50f-0c30-4f42-a61a-9a9646329927'",",'Col':",COLUMN(BangCanDoiKeToan!D93),",'Row':",ROW(BangCanDoiKeToan!D93),",","'Format':'numberic'",",'Value':'",SUBSTITUTE(BangCanDoiKeToan!D93,"'","\'"),"','TargetCode':''}")</f>
        <v>{'SheetId':'7420c48a-7676-4aca-9237-a0dcf870ad0f','UId':'851dc50f-0c30-4f42-a61a-9a9646329927','Col':4,'Row':93,'Format':'numberic','Value':'','TargetCode':''}</v>
      </c>
    </row>
    <row r="270" spans="1:1" x14ac:dyDescent="0.2">
      <c r="A270" t="str">
        <f>CONCATENATE("{'SheetId':'7420c48a-7676-4aca-9237-a0dcf870ad0f'",",","'UId':'07b16992-72f3-41da-99b4-fbcf7fce3218'",",'Col':",COLUMN(BangCanDoiKeToan!E93),",'Row':",ROW(BangCanDoiKeToan!E93),",","'Format':'numberic'",",'Value':'",SUBSTITUTE(BangCanDoiKeToan!E93,"'","\'"),"','TargetCode':''}")</f>
        <v>{'SheetId':'7420c48a-7676-4aca-9237-a0dcf870ad0f','UId':'07b16992-72f3-41da-99b4-fbcf7fce3218','Col':5,'Row':93,'Format':'numberic','Value':'','TargetCode':''}</v>
      </c>
    </row>
    <row r="271" spans="1:1" x14ac:dyDescent="0.2">
      <c r="A271" t="str">
        <f>CONCATENATE("{'SheetId':'7420c48a-7676-4aca-9237-a0dcf870ad0f'",",","'UId':'8ec259ae-8638-4f24-b91e-71f081f7ab97'",",'Col':",COLUMN(BangCanDoiKeToan!C94),",'Row':",ROW(BangCanDoiKeToan!C94),",","'Format':'string'",",'Value':'",SUBSTITUTE(BangCanDoiKeToan!C94,"'","\'"),"','TargetCode':''}")</f>
        <v>{'SheetId':'7420c48a-7676-4aca-9237-a0dcf870ad0f','UId':'8ec259ae-8638-4f24-b91e-71f081f7ab97','Col':3,'Row':94,'Format':'string','Value':' ','TargetCode':''}</v>
      </c>
    </row>
    <row r="272" spans="1:1" x14ac:dyDescent="0.2">
      <c r="A272" t="str">
        <f>CONCATENATE("{'SheetId':'7420c48a-7676-4aca-9237-a0dcf870ad0f'",",","'UId':'cec88f6e-fa1d-40fc-ae3c-5a92234adda5'",",'Col':",COLUMN(BangCanDoiKeToan!D94),",'Row':",ROW(BangCanDoiKeToan!D94),",","'Format':'numberic'",",'Value':'",SUBSTITUTE(BangCanDoiKeToan!D94,"'","\'"),"','TargetCode':''}")</f>
        <v>{'SheetId':'7420c48a-7676-4aca-9237-a0dcf870ad0f','UId':'cec88f6e-fa1d-40fc-ae3c-5a92234adda5','Col':4,'Row':94,'Format':'numberic','Value':'','TargetCode':''}</v>
      </c>
    </row>
    <row r="273" spans="1:1" x14ac:dyDescent="0.2">
      <c r="A273" t="str">
        <f>CONCATENATE("{'SheetId':'7420c48a-7676-4aca-9237-a0dcf870ad0f'",",","'UId':'afa0f44d-112b-4113-a7fa-a2f0953edfd2'",",'Col':",COLUMN(BangCanDoiKeToan!E94),",'Row':",ROW(BangCanDoiKeToan!E94),",","'Format':'numberic'",",'Value':'",SUBSTITUTE(BangCanDoiKeToan!E94,"'","\'"),"','TargetCode':''}")</f>
        <v>{'SheetId':'7420c48a-7676-4aca-9237-a0dcf870ad0f','UId':'afa0f44d-112b-4113-a7fa-a2f0953edfd2','Col':5,'Row':94,'Format':'numberic','Value':'','TargetCode':''}</v>
      </c>
    </row>
    <row r="274" spans="1:1" x14ac:dyDescent="0.2">
      <c r="A274" t="str">
        <f>CONCATENATE("{'SheetId':'7420c48a-7676-4aca-9237-a0dcf870ad0f'",",","'UId':'9fd5acdf-3b77-40cf-b38f-341711dd534f'",",'Col':",COLUMN(BangCanDoiKeToan!C95),",'Row':",ROW(BangCanDoiKeToan!C95),",","'Format':'string'",",'Value':'",SUBSTITUTE(BangCanDoiKeToan!C95,"'","\'"),"','TargetCode':''}")</f>
        <v>{'SheetId':'7420c48a-7676-4aca-9237-a0dcf870ad0f','UId':'9fd5acdf-3b77-40cf-b38f-341711dd534f','Col':3,'Row':95,'Format':'string','Value':' ','TargetCode':''}</v>
      </c>
    </row>
    <row r="275" spans="1:1" x14ac:dyDescent="0.2">
      <c r="A275" t="str">
        <f>CONCATENATE("{'SheetId':'7420c48a-7676-4aca-9237-a0dcf870ad0f'",",","'UId':'eb2468ce-7d9e-4538-a333-e6006d09d690'",",'Col':",COLUMN(BangCanDoiKeToan!D95),",'Row':",ROW(BangCanDoiKeToan!D95),",","'Format':'numberic'",",'Value':'",SUBSTITUTE(BangCanDoiKeToan!D95,"'","\'"),"','TargetCode':''}")</f>
        <v>{'SheetId':'7420c48a-7676-4aca-9237-a0dcf870ad0f','UId':'eb2468ce-7d9e-4538-a333-e6006d09d690','Col':4,'Row':95,'Format':'numberic','Value':'','TargetCode':''}</v>
      </c>
    </row>
    <row r="276" spans="1:1" x14ac:dyDescent="0.2">
      <c r="A276" t="str">
        <f>CONCATENATE("{'SheetId':'7420c48a-7676-4aca-9237-a0dcf870ad0f'",",","'UId':'82da8cc6-ee37-440f-9881-d0ec6e41db49'",",'Col':",COLUMN(BangCanDoiKeToan!E95),",'Row':",ROW(BangCanDoiKeToan!E95),",","'Format':'numberic'",",'Value':'",SUBSTITUTE(BangCanDoiKeToan!E95,"'","\'"),"','TargetCode':''}")</f>
        <v>{'SheetId':'7420c48a-7676-4aca-9237-a0dcf870ad0f','UId':'82da8cc6-ee37-440f-9881-d0ec6e41db49','Col':5,'Row':95,'Format':'numberic','Value':'','TargetCode':''}</v>
      </c>
    </row>
    <row r="277" spans="1:1" x14ac:dyDescent="0.2">
      <c r="A277" t="str">
        <f>CONCATENATE("{'SheetId':'7420c48a-7676-4aca-9237-a0dcf870ad0f'",",","'UId':'f7b20acf-c6bb-4f80-957c-cf43958bbd14'",",'Col':",COLUMN(BangCanDoiKeToan!C96),",'Row':",ROW(BangCanDoiKeToan!C96),",","'Format':'string'",",'Value':'",SUBSTITUTE(BangCanDoiKeToan!C96,"'","\'"),"','TargetCode':''}")</f>
        <v>{'SheetId':'7420c48a-7676-4aca-9237-a0dcf870ad0f','UId':'f7b20acf-c6bb-4f80-957c-cf43958bbd14','Col':3,'Row':96,'Format':'string','Value':' ','TargetCode':''}</v>
      </c>
    </row>
    <row r="278" spans="1:1" x14ac:dyDescent="0.2">
      <c r="A278" t="str">
        <f>CONCATENATE("{'SheetId':'7420c48a-7676-4aca-9237-a0dcf870ad0f'",",","'UId':'4beb288a-0dcc-4b4e-b0b1-86809c520ec4'",",'Col':",COLUMN(BangCanDoiKeToan!D96),",'Row':",ROW(BangCanDoiKeToan!D96),",","'Format':'numberic'",",'Value':'",SUBSTITUTE(BangCanDoiKeToan!D96,"'","\'"),"','TargetCode':''}")</f>
        <v>{'SheetId':'7420c48a-7676-4aca-9237-a0dcf870ad0f','UId':'4beb288a-0dcc-4b4e-b0b1-86809c520ec4','Col':4,'Row':96,'Format':'numberic','Value':'','TargetCode':''}</v>
      </c>
    </row>
    <row r="279" spans="1:1" x14ac:dyDescent="0.2">
      <c r="A279" t="str">
        <f>CONCATENATE("{'SheetId':'7420c48a-7676-4aca-9237-a0dcf870ad0f'",",","'UId':'d9c94222-d48b-4ce4-b187-c8db0b946bfd'",",'Col':",COLUMN(BangCanDoiKeToan!E96),",'Row':",ROW(BangCanDoiKeToan!E96),",","'Format':'numberic'",",'Value':'",SUBSTITUTE(BangCanDoiKeToan!E96,"'","\'"),"','TargetCode':''}")</f>
        <v>{'SheetId':'7420c48a-7676-4aca-9237-a0dcf870ad0f','UId':'d9c94222-d48b-4ce4-b187-c8db0b946bfd','Col':5,'Row':96,'Format':'numberic','Value':'','TargetCode':''}</v>
      </c>
    </row>
    <row r="280" spans="1:1" x14ac:dyDescent="0.2">
      <c r="A280" t="str">
        <f>CONCATENATE("{'SheetId':'7420c48a-7676-4aca-9237-a0dcf870ad0f'",",","'UId':'33e82904-e1ec-4d25-8eef-4c2494931d9d'",",'Col':",COLUMN(BangCanDoiKeToan!C97),",'Row':",ROW(BangCanDoiKeToan!C97),",","'Format':'string'",",'Value':'",SUBSTITUTE(BangCanDoiKeToan!C97,"'","\'"),"','TargetCode':''}")</f>
        <v>{'SheetId':'7420c48a-7676-4aca-9237-a0dcf870ad0f','UId':'33e82904-e1ec-4d25-8eef-4c2494931d9d','Col':3,'Row':97,'Format':'string','Value':' ','TargetCode':''}</v>
      </c>
    </row>
    <row r="281" spans="1:1" x14ac:dyDescent="0.2">
      <c r="A281" t="str">
        <f>CONCATENATE("{'SheetId':'7420c48a-7676-4aca-9237-a0dcf870ad0f'",",","'UId':'e7250fc2-5536-48b0-96f0-41000812db0f'",",'Col':",COLUMN(BangCanDoiKeToan!D97),",'Row':",ROW(BangCanDoiKeToan!D97),",","'Format':'numberic'",",'Value':'",SUBSTITUTE(BangCanDoiKeToan!D97,"'","\'"),"','TargetCode':''}")</f>
        <v>{'SheetId':'7420c48a-7676-4aca-9237-a0dcf870ad0f','UId':'e7250fc2-5536-48b0-96f0-41000812db0f','Col':4,'Row':97,'Format':'numberic','Value':'','TargetCode':''}</v>
      </c>
    </row>
    <row r="282" spans="1:1" x14ac:dyDescent="0.2">
      <c r="A282" t="str">
        <f>CONCATENATE("{'SheetId':'7420c48a-7676-4aca-9237-a0dcf870ad0f'",",","'UId':'d7b980f2-d6f4-4541-bbfd-65e72ba8d6ec'",",'Col':",COLUMN(BangCanDoiKeToan!E97),",'Row':",ROW(BangCanDoiKeToan!E97),",","'Format':'numberic'",",'Value':'",SUBSTITUTE(BangCanDoiKeToan!E97,"'","\'"),"','TargetCode':''}")</f>
        <v>{'SheetId':'7420c48a-7676-4aca-9237-a0dcf870ad0f','UId':'d7b980f2-d6f4-4541-bbfd-65e72ba8d6ec','Col':5,'Row':97,'Format':'numberic','Value':'','TargetCode':''}</v>
      </c>
    </row>
    <row r="283" spans="1:1" x14ac:dyDescent="0.2">
      <c r="A283" t="str">
        <f>CONCATENATE("{'SheetId':'7420c48a-7676-4aca-9237-a0dcf870ad0f'",",","'UId':'048a48fe-4de0-493a-8111-89ba19cfd158'",",'Col':",COLUMN(BangCanDoiKeToan!C98),",'Row':",ROW(BangCanDoiKeToan!C98),",","'Format':'string'",",'Value':'",SUBSTITUTE(BangCanDoiKeToan!C98,"'","\'"),"','TargetCode':''}")</f>
        <v>{'SheetId':'7420c48a-7676-4aca-9237-a0dcf870ad0f','UId':'048a48fe-4de0-493a-8111-89ba19cfd158','Col':3,'Row':98,'Format':'string','Value':' ','TargetCode':''}</v>
      </c>
    </row>
    <row r="284" spans="1:1" x14ac:dyDescent="0.2">
      <c r="A284" t="str">
        <f>CONCATENATE("{'SheetId':'7420c48a-7676-4aca-9237-a0dcf870ad0f'",",","'UId':'6c7e10ca-9c1f-41d9-9b89-829594368488'",",'Col':",COLUMN(BangCanDoiKeToan!D98),",'Row':",ROW(BangCanDoiKeToan!D98),",","'Format':'numberic'",",'Value':'",SUBSTITUTE(BangCanDoiKeToan!D98,"'","\'"),"','TargetCode':''}")</f>
        <v>{'SheetId':'7420c48a-7676-4aca-9237-a0dcf870ad0f','UId':'6c7e10ca-9c1f-41d9-9b89-829594368488','Col':4,'Row':98,'Format':'numberic','Value':'','TargetCode':''}</v>
      </c>
    </row>
    <row r="285" spans="1:1" x14ac:dyDescent="0.2">
      <c r="A285" t="str">
        <f>CONCATENATE("{'SheetId':'7420c48a-7676-4aca-9237-a0dcf870ad0f'",",","'UId':'067e8429-b6b4-4cb8-b17c-13f4343c4f55'",",'Col':",COLUMN(BangCanDoiKeToan!E98),",'Row':",ROW(BangCanDoiKeToan!E98),",","'Format':'numberic'",",'Value':'",SUBSTITUTE(BangCanDoiKeToan!E98,"'","\'"),"','TargetCode':''}")</f>
        <v>{'SheetId':'7420c48a-7676-4aca-9237-a0dcf870ad0f','UId':'067e8429-b6b4-4cb8-b17c-13f4343c4f55','Col':5,'Row':98,'Format':'numberic','Value':'','TargetCode':''}</v>
      </c>
    </row>
    <row r="286" spans="1:1" x14ac:dyDescent="0.2">
      <c r="A286" t="str">
        <f>CONCATENATE("{'SheetId':'7420c48a-7676-4aca-9237-a0dcf870ad0f'",",","'UId':'5cdfeb2d-db7b-41e4-9b67-fd46eaefdf8f'",",'Col':",COLUMN(BangCanDoiKeToan!C99),",'Row':",ROW(BangCanDoiKeToan!C99),",","'Format':'string'",",'Value':'",SUBSTITUTE(BangCanDoiKeToan!C99,"'","\'"),"','TargetCode':''}")</f>
        <v>{'SheetId':'7420c48a-7676-4aca-9237-a0dcf870ad0f','UId':'5cdfeb2d-db7b-41e4-9b67-fd46eaefdf8f','Col':3,'Row':99,'Format':'string','Value':' ','TargetCode':''}</v>
      </c>
    </row>
    <row r="287" spans="1:1" x14ac:dyDescent="0.2">
      <c r="A287" t="str">
        <f>CONCATENATE("{'SheetId':'7420c48a-7676-4aca-9237-a0dcf870ad0f'",",","'UId':'d897812a-91a6-4b8b-a456-b4b1b8cab0e7'",",'Col':",COLUMN(BangCanDoiKeToan!D99),",'Row':",ROW(BangCanDoiKeToan!D99),",","'Format':'numberic'",",'Value':'",SUBSTITUTE(BangCanDoiKeToan!D99,"'","\'"),"','TargetCode':''}")</f>
        <v>{'SheetId':'7420c48a-7676-4aca-9237-a0dcf870ad0f','UId':'d897812a-91a6-4b8b-a456-b4b1b8cab0e7','Col':4,'Row':99,'Format':'numberic','Value':'','TargetCode':''}</v>
      </c>
    </row>
    <row r="288" spans="1:1" x14ac:dyDescent="0.2">
      <c r="A288" t="str">
        <f>CONCATENATE("{'SheetId':'7420c48a-7676-4aca-9237-a0dcf870ad0f'",",","'UId':'084cc316-9a55-4d31-9e59-0172f1a111f7'",",'Col':",COLUMN(BangCanDoiKeToan!E99),",'Row':",ROW(BangCanDoiKeToan!E99),",","'Format':'numberic'",",'Value':'",SUBSTITUTE(BangCanDoiKeToan!E99,"'","\'"),"','TargetCode':''}")</f>
        <v>{'SheetId':'7420c48a-7676-4aca-9237-a0dcf870ad0f','UId':'084cc316-9a55-4d31-9e59-0172f1a111f7','Col':5,'Row':99,'Format':'numberic','Value':'','TargetCode':''}</v>
      </c>
    </row>
    <row r="289" spans="1:1" x14ac:dyDescent="0.2">
      <c r="A289" t="str">
        <f>CONCATENATE("{'SheetId':'7420c48a-7676-4aca-9237-a0dcf870ad0f'",",","'UId':'f83adac1-cbeb-4a58-b034-783bb4f26333'",",'Col':",COLUMN(BangCanDoiKeToan!C100),",'Row':",ROW(BangCanDoiKeToan!C100),",","'Format':'string'",",'Value':'",SUBSTITUTE(BangCanDoiKeToan!C100,"'","\'"),"','TargetCode':''}")</f>
        <v>{'SheetId':'7420c48a-7676-4aca-9237-a0dcf870ad0f','UId':'f83adac1-cbeb-4a58-b034-783bb4f26333','Col':3,'Row':100,'Format':'string','Value':' ','TargetCode':''}</v>
      </c>
    </row>
    <row r="290" spans="1:1" x14ac:dyDescent="0.2">
      <c r="A290" t="str">
        <f>CONCATENATE("{'SheetId':'7420c48a-7676-4aca-9237-a0dcf870ad0f'",",","'UId':'ee8100a5-4fd2-4a9b-8d66-7834723688f0'",",'Col':",COLUMN(BangCanDoiKeToan!D100),",'Row':",ROW(BangCanDoiKeToan!D100),",","'Format':'numberic'",",'Value':'",SUBSTITUTE(BangCanDoiKeToan!D100,"'","\'"),"','TargetCode':''}")</f>
        <v>{'SheetId':'7420c48a-7676-4aca-9237-a0dcf870ad0f','UId':'ee8100a5-4fd2-4a9b-8d66-7834723688f0','Col':4,'Row':100,'Format':'numberic','Value':'','TargetCode':''}</v>
      </c>
    </row>
    <row r="291" spans="1:1" x14ac:dyDescent="0.2">
      <c r="A291" t="str">
        <f>CONCATENATE("{'SheetId':'7420c48a-7676-4aca-9237-a0dcf870ad0f'",",","'UId':'50f32f07-c9c2-471a-9895-b09cb6c50674'",",'Col':",COLUMN(BangCanDoiKeToan!E100),",'Row':",ROW(BangCanDoiKeToan!E100),",","'Format':'numberic'",",'Value':'",SUBSTITUTE(BangCanDoiKeToan!E100,"'","\'"),"','TargetCode':''}")</f>
        <v>{'SheetId':'7420c48a-7676-4aca-9237-a0dcf870ad0f','UId':'50f32f07-c9c2-471a-9895-b09cb6c50674','Col':5,'Row':100,'Format':'numberic','Value':'','TargetCode':''}</v>
      </c>
    </row>
    <row r="292" spans="1:1" x14ac:dyDescent="0.2">
      <c r="A292" t="str">
        <f>CONCATENATE("{'SheetId':'7420c48a-7676-4aca-9237-a0dcf870ad0f'",",","'UId':'a099d21a-2ffa-4c86-8e39-e31781c55aef'",",'Col':",COLUMN(BangCanDoiKeToan!C101),",'Row':",ROW(BangCanDoiKeToan!C101),",","'Format':'string'",",'Value':'",SUBSTITUTE(BangCanDoiKeToan!C101,"'","\'"),"','TargetCode':''}")</f>
        <v>{'SheetId':'7420c48a-7676-4aca-9237-a0dcf870ad0f','UId':'a099d21a-2ffa-4c86-8e39-e31781c55aef','Col':3,'Row':101,'Format':'string','Value':' ','TargetCode':''}</v>
      </c>
    </row>
    <row r="293" spans="1:1" x14ac:dyDescent="0.2">
      <c r="A293" t="str">
        <f>CONCATENATE("{'SheetId':'7420c48a-7676-4aca-9237-a0dcf870ad0f'",",","'UId':'a8ec9e4d-6e24-4ba9-9f51-8009353f53e7'",",'Col':",COLUMN(BangCanDoiKeToan!D101),",'Row':",ROW(BangCanDoiKeToan!D101),",","'Format':'numberic'",",'Value':'",SUBSTITUTE(BangCanDoiKeToan!D101,"'","\'"),"','TargetCode':''}")</f>
        <v>{'SheetId':'7420c48a-7676-4aca-9237-a0dcf870ad0f','UId':'a8ec9e4d-6e24-4ba9-9f51-8009353f53e7','Col':4,'Row':101,'Format':'numberic','Value':'','TargetCode':''}</v>
      </c>
    </row>
    <row r="294" spans="1:1" x14ac:dyDescent="0.2">
      <c r="A294" t="str">
        <f>CONCATENATE("{'SheetId':'7420c48a-7676-4aca-9237-a0dcf870ad0f'",",","'UId':'984bc8cc-8024-4fca-adb1-9bb29d25d5ba'",",'Col':",COLUMN(BangCanDoiKeToan!E101),",'Row':",ROW(BangCanDoiKeToan!E101),",","'Format':'numberic'",",'Value':'",SUBSTITUTE(BangCanDoiKeToan!E101,"'","\'"),"','TargetCode':''}")</f>
        <v>{'SheetId':'7420c48a-7676-4aca-9237-a0dcf870ad0f','UId':'984bc8cc-8024-4fca-adb1-9bb29d25d5ba','Col':5,'Row':101,'Format':'numberic','Value':'','TargetCode':''}</v>
      </c>
    </row>
    <row r="295" spans="1:1" x14ac:dyDescent="0.2">
      <c r="A295" t="str">
        <f>CONCATENATE("{'SheetId':'7420c48a-7676-4aca-9237-a0dcf870ad0f'",",","'UId':'df0aa2c1-0fba-420d-ba5e-c6d7ef91ba7f'",",'Col':",COLUMN(BangCanDoiKeToan!C102),",'Row':",ROW(BangCanDoiKeToan!C102),",","'Format':'string'",",'Value':'",SUBSTITUTE(BangCanDoiKeToan!C102,"'","\'"),"','TargetCode':''}")</f>
        <v>{'SheetId':'7420c48a-7676-4aca-9237-a0dcf870ad0f','UId':'df0aa2c1-0fba-420d-ba5e-c6d7ef91ba7f','Col':3,'Row':102,'Format':'string','Value':' ','TargetCode':''}</v>
      </c>
    </row>
    <row r="296" spans="1:1" x14ac:dyDescent="0.2">
      <c r="A296" t="str">
        <f>CONCATENATE("{'SheetId':'7420c48a-7676-4aca-9237-a0dcf870ad0f'",",","'UId':'93c259d8-9335-43be-b072-0a351ef05980'",",'Col':",COLUMN(BangCanDoiKeToan!D102),",'Row':",ROW(BangCanDoiKeToan!D102),",","'Format':'numberic'",",'Value':'",SUBSTITUTE(BangCanDoiKeToan!D102,"'","\'"),"','TargetCode':''}")</f>
        <v>{'SheetId':'7420c48a-7676-4aca-9237-a0dcf870ad0f','UId':'93c259d8-9335-43be-b072-0a351ef05980','Col':4,'Row':102,'Format':'numberic','Value':'','TargetCode':''}</v>
      </c>
    </row>
    <row r="297" spans="1:1" x14ac:dyDescent="0.2">
      <c r="A297" t="str">
        <f>CONCATENATE("{'SheetId':'7420c48a-7676-4aca-9237-a0dcf870ad0f'",",","'UId':'8646a22e-4fd0-4974-b4d7-350f3d6ecf6b'",",'Col':",COLUMN(BangCanDoiKeToan!E102),",'Row':",ROW(BangCanDoiKeToan!E102),",","'Format':'numberic'",",'Value':'",SUBSTITUTE(BangCanDoiKeToan!E102,"'","\'"),"','TargetCode':''}")</f>
        <v>{'SheetId':'7420c48a-7676-4aca-9237-a0dcf870ad0f','UId':'8646a22e-4fd0-4974-b4d7-350f3d6ecf6b','Col':5,'Row':102,'Format':'numberic','Value':'','TargetCode':''}</v>
      </c>
    </row>
    <row r="298" spans="1:1" x14ac:dyDescent="0.2">
      <c r="A298" t="str">
        <f>CONCATENATE("{'SheetId':'7420c48a-7676-4aca-9237-a0dcf870ad0f'",",","'UId':'d17ab647-d005-4c20-a202-b1044bb039b8'",",'Col':",COLUMN(BangCanDoiKeToan!C103),",'Row':",ROW(BangCanDoiKeToan!C103),",","'Format':'string'",",'Value':'",SUBSTITUTE(BangCanDoiKeToan!C103,"'","\'"),"','TargetCode':''}")</f>
        <v>{'SheetId':'7420c48a-7676-4aca-9237-a0dcf870ad0f','UId':'d17ab647-d005-4c20-a202-b1044bb039b8','Col':3,'Row':103,'Format':'string','Value':' ','TargetCode':''}</v>
      </c>
    </row>
    <row r="299" spans="1:1" x14ac:dyDescent="0.2">
      <c r="A299" t="str">
        <f>CONCATENATE("{'SheetId':'7420c48a-7676-4aca-9237-a0dcf870ad0f'",",","'UId':'f2bb2f76-38f5-4e0c-8c84-ba9b510ff7fa'",",'Col':",COLUMN(BangCanDoiKeToan!D103),",'Row':",ROW(BangCanDoiKeToan!D103),",","'Format':'numberic'",",'Value':'",SUBSTITUTE(BangCanDoiKeToan!D103,"'","\'"),"','TargetCode':''}")</f>
        <v>{'SheetId':'7420c48a-7676-4aca-9237-a0dcf870ad0f','UId':'f2bb2f76-38f5-4e0c-8c84-ba9b510ff7fa','Col':4,'Row':103,'Format':'numberic','Value':'','TargetCode':''}</v>
      </c>
    </row>
    <row r="300" spans="1:1" x14ac:dyDescent="0.2">
      <c r="A300" t="str">
        <f>CONCATENATE("{'SheetId':'7420c48a-7676-4aca-9237-a0dcf870ad0f'",",","'UId':'59f93a5b-0dab-435d-b37e-5fefe94911be'",",'Col':",COLUMN(BangCanDoiKeToan!E103),",'Row':",ROW(BangCanDoiKeToan!E103),",","'Format':'numberic'",",'Value':'",SUBSTITUTE(BangCanDoiKeToan!E103,"'","\'"),"','TargetCode':''}")</f>
        <v>{'SheetId':'7420c48a-7676-4aca-9237-a0dcf870ad0f','UId':'59f93a5b-0dab-435d-b37e-5fefe94911be','Col':5,'Row':103,'Format':'numberic','Value':'','TargetCode':''}</v>
      </c>
    </row>
    <row r="301" spans="1:1" x14ac:dyDescent="0.2">
      <c r="A301" t="str">
        <f>CONCATENATE("{'SheetId':'7420c48a-7676-4aca-9237-a0dcf870ad0f'",",","'UId':'f7de4cfc-938e-4988-bd6a-c684152e4fae'",",'Col':",COLUMN(BangCanDoiKeToan!C104),",'Row':",ROW(BangCanDoiKeToan!C104),",","'Format':'string'",",'Value':'",SUBSTITUTE(BangCanDoiKeToan!C104,"'","\'"),"','TargetCode':''}")</f>
        <v>{'SheetId':'7420c48a-7676-4aca-9237-a0dcf870ad0f','UId':'f7de4cfc-938e-4988-bd6a-c684152e4fae','Col':3,'Row':104,'Format':'string','Value':' ','TargetCode':''}</v>
      </c>
    </row>
    <row r="302" spans="1:1" x14ac:dyDescent="0.2">
      <c r="A302" t="str">
        <f>CONCATENATE("{'SheetId':'7420c48a-7676-4aca-9237-a0dcf870ad0f'",",","'UId':'8467d03a-d373-411a-b50a-dbff0fedd3fc'",",'Col':",COLUMN(BangCanDoiKeToan!D104),",'Row':",ROW(BangCanDoiKeToan!D104),",","'Format':'numberic'",",'Value':'",SUBSTITUTE(BangCanDoiKeToan!D104,"'","\'"),"','TargetCode':''}")</f>
        <v>{'SheetId':'7420c48a-7676-4aca-9237-a0dcf870ad0f','UId':'8467d03a-d373-411a-b50a-dbff0fedd3fc','Col':4,'Row':104,'Format':'numberic','Value':'','TargetCode':''}</v>
      </c>
    </row>
    <row r="303" spans="1:1" x14ac:dyDescent="0.2">
      <c r="A303" t="str">
        <f>CONCATENATE("{'SheetId':'7420c48a-7676-4aca-9237-a0dcf870ad0f'",",","'UId':'2a1a0f2f-e30c-4f34-837b-2d94f36e43cd'",",'Col':",COLUMN(BangCanDoiKeToan!E104),",'Row':",ROW(BangCanDoiKeToan!E104),",","'Format':'numberic'",",'Value':'",SUBSTITUTE(BangCanDoiKeToan!E104,"'","\'"),"','TargetCode':''}")</f>
        <v>{'SheetId':'7420c48a-7676-4aca-9237-a0dcf870ad0f','UId':'2a1a0f2f-e30c-4f34-837b-2d94f36e43cd','Col':5,'Row':104,'Format':'numberic','Value':'','TargetCode':''}</v>
      </c>
    </row>
    <row r="304" spans="1:1" x14ac:dyDescent="0.2">
      <c r="A304" t="str">
        <f>CONCATENATE("{'SheetId':'7420c48a-7676-4aca-9237-a0dcf870ad0f'",",","'UId':'9dfa29f9-3e63-45d3-b7a4-dff1a730ba0a'",",'Col':",COLUMN(BangCanDoiKeToan!C105),",'Row':",ROW(BangCanDoiKeToan!C105),",","'Format':'string'",",'Value':'",SUBSTITUTE(BangCanDoiKeToan!C105,"'","\'"),"','TargetCode':''}")</f>
        <v>{'SheetId':'7420c48a-7676-4aca-9237-a0dcf870ad0f','UId':'9dfa29f9-3e63-45d3-b7a4-dff1a730ba0a','Col':3,'Row':105,'Format':'string','Value':' ','TargetCode':''}</v>
      </c>
    </row>
    <row r="305" spans="1:1" x14ac:dyDescent="0.2">
      <c r="A305" t="str">
        <f>CONCATENATE("{'SheetId':'7420c48a-7676-4aca-9237-a0dcf870ad0f'",",","'UId':'e834a4e9-5caa-460c-8db7-b05fca1f031c'",",'Col':",COLUMN(BangCanDoiKeToan!D105),",'Row':",ROW(BangCanDoiKeToan!D105),",","'Format':'numberic'",",'Value':'",SUBSTITUTE(BangCanDoiKeToan!D105,"'","\'"),"','TargetCode':''}")</f>
        <v>{'SheetId':'7420c48a-7676-4aca-9237-a0dcf870ad0f','UId':'e834a4e9-5caa-460c-8db7-b05fca1f031c','Col':4,'Row':105,'Format':'numberic','Value':'','TargetCode':''}</v>
      </c>
    </row>
    <row r="306" spans="1:1" x14ac:dyDescent="0.2">
      <c r="A306" t="str">
        <f>CONCATENATE("{'SheetId':'7420c48a-7676-4aca-9237-a0dcf870ad0f'",",","'UId':'59fdeaa6-bd09-46ba-b4c8-7f2e3c427113'",",'Col':",COLUMN(BangCanDoiKeToan!E105),",'Row':",ROW(BangCanDoiKeToan!E105),",","'Format':'numberic'",",'Value':'",SUBSTITUTE(BangCanDoiKeToan!E105,"'","\'"),"','TargetCode':''}")</f>
        <v>{'SheetId':'7420c48a-7676-4aca-9237-a0dcf870ad0f','UId':'59fdeaa6-bd09-46ba-b4c8-7f2e3c427113','Col':5,'Row':105,'Format':'numberic','Value':'','TargetCode':''}</v>
      </c>
    </row>
    <row r="307" spans="1:1" x14ac:dyDescent="0.2">
      <c r="A307" t="str">
        <f>CONCATENATE("{'SheetId':'7420c48a-7676-4aca-9237-a0dcf870ad0f'",",","'UId':'55860c0b-c48a-4d1b-9e5e-2f0a8a1dde8a'",",'Col':",COLUMN(BangCanDoiKeToan!C106),",'Row':",ROW(BangCanDoiKeToan!C106),",","'Format':'string'",",'Value':'",SUBSTITUTE(BangCanDoiKeToan!C106,"'","\'"),"','TargetCode':''}")</f>
        <v>{'SheetId':'7420c48a-7676-4aca-9237-a0dcf870ad0f','UId':'55860c0b-c48a-4d1b-9e5e-2f0a8a1dde8a','Col':3,'Row':106,'Format':'string','Value':' ','TargetCode':''}</v>
      </c>
    </row>
    <row r="308" spans="1:1" x14ac:dyDescent="0.2">
      <c r="A308" t="str">
        <f>CONCATENATE("{'SheetId':'7420c48a-7676-4aca-9237-a0dcf870ad0f'",",","'UId':'311c421c-064c-4bad-b9e6-f2304425b964'",",'Col':",COLUMN(BangCanDoiKeToan!D106),",'Row':",ROW(BangCanDoiKeToan!D106),",","'Format':'numberic'",",'Value':'",SUBSTITUTE(BangCanDoiKeToan!D106,"'","\'"),"','TargetCode':''}")</f>
        <v>{'SheetId':'7420c48a-7676-4aca-9237-a0dcf870ad0f','UId':'311c421c-064c-4bad-b9e6-f2304425b964','Col':4,'Row':106,'Format':'numberic','Value':'','TargetCode':''}</v>
      </c>
    </row>
    <row r="309" spans="1:1" x14ac:dyDescent="0.2">
      <c r="A309" t="str">
        <f>CONCATENATE("{'SheetId':'7420c48a-7676-4aca-9237-a0dcf870ad0f'",",","'UId':'32bb690c-2732-46b8-b4f4-ad4c75037085'",",'Col':",COLUMN(BangCanDoiKeToan!E106),",'Row':",ROW(BangCanDoiKeToan!E106),",","'Format':'numberic'",",'Value':'",SUBSTITUTE(BangCanDoiKeToan!E106,"'","\'"),"','TargetCode':''}")</f>
        <v>{'SheetId':'7420c48a-7676-4aca-9237-a0dcf870ad0f','UId':'32bb690c-2732-46b8-b4f4-ad4c75037085','Col':5,'Row':106,'Format':'numberic','Value':'','TargetCode':''}</v>
      </c>
    </row>
    <row r="310" spans="1:1" x14ac:dyDescent="0.2">
      <c r="A310" t="str">
        <f>CONCATENATE("{'SheetId':'7420c48a-7676-4aca-9237-a0dcf870ad0f'",",","'UId':'56dbf142-c143-4569-9207-0ab31d870d52'",",'Col':",COLUMN(BangCanDoiKeToan!C107),",'Row':",ROW(BangCanDoiKeToan!C107),",","'Format':'string'",",'Value':'",SUBSTITUTE(BangCanDoiKeToan!C107,"'","\'"),"','TargetCode':''}")</f>
        <v>{'SheetId':'7420c48a-7676-4aca-9237-a0dcf870ad0f','UId':'56dbf142-c143-4569-9207-0ab31d870d52','Col':3,'Row':107,'Format':'string','Value':' ','TargetCode':''}</v>
      </c>
    </row>
    <row r="311" spans="1:1" x14ac:dyDescent="0.2">
      <c r="A311" t="str">
        <f>CONCATENATE("{'SheetId':'7420c48a-7676-4aca-9237-a0dcf870ad0f'",",","'UId':'ee141ab6-d28e-4a8d-b4d6-3ef19d007926'",",'Col':",COLUMN(BangCanDoiKeToan!D107),",'Row':",ROW(BangCanDoiKeToan!D107),",","'Format':'numberic'",",'Value':'",SUBSTITUTE(BangCanDoiKeToan!D107,"'","\'"),"','TargetCode':''}")</f>
        <v>{'SheetId':'7420c48a-7676-4aca-9237-a0dcf870ad0f','UId':'ee141ab6-d28e-4a8d-b4d6-3ef19d007926','Col':4,'Row':107,'Format':'numberic','Value':'','TargetCode':''}</v>
      </c>
    </row>
    <row r="312" spans="1:1" x14ac:dyDescent="0.2">
      <c r="A312" t="str">
        <f>CONCATENATE("{'SheetId':'7420c48a-7676-4aca-9237-a0dcf870ad0f'",",","'UId':'debd97a0-4bf3-4fcf-807d-9408e6a48bd9'",",'Col':",COLUMN(BangCanDoiKeToan!E107),",'Row':",ROW(BangCanDoiKeToan!E107),",","'Format':'numberic'",",'Value':'",SUBSTITUTE(BangCanDoiKeToan!E107,"'","\'"),"','TargetCode':''}")</f>
        <v>{'SheetId':'7420c48a-7676-4aca-9237-a0dcf870ad0f','UId':'debd97a0-4bf3-4fcf-807d-9408e6a48bd9','Col':5,'Row':107,'Format':'numberic','Value':'','TargetCode':''}</v>
      </c>
    </row>
    <row r="313" spans="1:1" x14ac:dyDescent="0.2">
      <c r="A313" t="str">
        <f>CONCATENATE("{'SheetId':'7420c48a-7676-4aca-9237-a0dcf870ad0f'",",","'UId':'f8bc2007-b657-4217-b7fb-375def86eeaa'",",'Col':",COLUMN(BangCanDoiKeToan!C108),",'Row':",ROW(BangCanDoiKeToan!C108),",","'Format':'string'",",'Value':'",SUBSTITUTE(BangCanDoiKeToan!C108,"'","\'"),"','TargetCode':''}")</f>
        <v>{'SheetId':'7420c48a-7676-4aca-9237-a0dcf870ad0f','UId':'f8bc2007-b657-4217-b7fb-375def86eeaa','Col':3,'Row':108,'Format':'string','Value':' ','TargetCode':''}</v>
      </c>
    </row>
    <row r="314" spans="1:1" x14ac:dyDescent="0.2">
      <c r="A314" t="str">
        <f>CONCATENATE("{'SheetId':'7420c48a-7676-4aca-9237-a0dcf870ad0f'",",","'UId':'e0898d43-5903-4ceb-a036-a1a7ed8650a4'",",'Col':",COLUMN(BangCanDoiKeToan!D108),",'Row':",ROW(BangCanDoiKeToan!D108),",","'Format':'numberic'",",'Value':'",SUBSTITUTE(BangCanDoiKeToan!D108,"'","\'"),"','TargetCode':''}")</f>
        <v>{'SheetId':'7420c48a-7676-4aca-9237-a0dcf870ad0f','UId':'e0898d43-5903-4ceb-a036-a1a7ed8650a4','Col':4,'Row':108,'Format':'numberic','Value':'','TargetCode':''}</v>
      </c>
    </row>
    <row r="315" spans="1:1" x14ac:dyDescent="0.2">
      <c r="A315" t="str">
        <f>CONCATENATE("{'SheetId':'7420c48a-7676-4aca-9237-a0dcf870ad0f'",",","'UId':'68fc9138-be2d-4644-b963-a14a4fcdf706'",",'Col':",COLUMN(BangCanDoiKeToan!E108),",'Row':",ROW(BangCanDoiKeToan!E108),",","'Format':'numberic'",",'Value':'",SUBSTITUTE(BangCanDoiKeToan!E108,"'","\'"),"','TargetCode':''}")</f>
        <v>{'SheetId':'7420c48a-7676-4aca-9237-a0dcf870ad0f','UId':'68fc9138-be2d-4644-b963-a14a4fcdf706','Col':5,'Row':108,'Format':'numberic','Value':'','TargetCode':''}</v>
      </c>
    </row>
    <row r="316" spans="1:1" x14ac:dyDescent="0.2">
      <c r="A316" t="str">
        <f>CONCATENATE("{'SheetId':'7420c48a-7676-4aca-9237-a0dcf870ad0f'",",","'UId':'c760f897-5a14-4c0e-9a62-892d1b21cc21'",",'Col':",COLUMN(BangCanDoiKeToan!C109),",'Row':",ROW(BangCanDoiKeToan!C109),",","'Format':'string'",",'Value':'",SUBSTITUTE(BangCanDoiKeToan!C109,"'","\'"),"','TargetCode':''}")</f>
        <v>{'SheetId':'7420c48a-7676-4aca-9237-a0dcf870ad0f','UId':'c760f897-5a14-4c0e-9a62-892d1b21cc21','Col':3,'Row':109,'Format':'string','Value':' ','TargetCode':''}</v>
      </c>
    </row>
    <row r="317" spans="1:1" x14ac:dyDescent="0.2">
      <c r="A317" t="str">
        <f>CONCATENATE("{'SheetId':'7420c48a-7676-4aca-9237-a0dcf870ad0f'",",","'UId':'67c6369f-dec2-4def-b7a3-3d64dfd6aabb'",",'Col':",COLUMN(BangCanDoiKeToan!D109),",'Row':",ROW(BangCanDoiKeToan!D109),",","'Format':'numberic'",",'Value':'",SUBSTITUTE(BangCanDoiKeToan!D109,"'","\'"),"','TargetCode':''}")</f>
        <v>{'SheetId':'7420c48a-7676-4aca-9237-a0dcf870ad0f','UId':'67c6369f-dec2-4def-b7a3-3d64dfd6aabb','Col':4,'Row':109,'Format':'numberic','Value':'','TargetCode':''}</v>
      </c>
    </row>
    <row r="318" spans="1:1" x14ac:dyDescent="0.2">
      <c r="A318" t="str">
        <f>CONCATENATE("{'SheetId':'7420c48a-7676-4aca-9237-a0dcf870ad0f'",",","'UId':'0a84ed48-9306-4020-85d0-34d546d42a8f'",",'Col':",COLUMN(BangCanDoiKeToan!E109),",'Row':",ROW(BangCanDoiKeToan!E109),",","'Format':'numberic'",",'Value':'",SUBSTITUTE(BangCanDoiKeToan!E109,"'","\'"),"','TargetCode':''}")</f>
        <v>{'SheetId':'7420c48a-7676-4aca-9237-a0dcf870ad0f','UId':'0a84ed48-9306-4020-85d0-34d546d42a8f','Col':5,'Row':109,'Format':'numberic','Value':'','TargetCode':''}</v>
      </c>
    </row>
    <row r="319" spans="1:1" x14ac:dyDescent="0.2">
      <c r="A319" t="str">
        <f>CONCATENATE("{'SheetId':'7420c48a-7676-4aca-9237-a0dcf870ad0f'",",","'UId':'c01a9f4e-7bd1-4dd9-a106-603ea136314a'",",'Col':",COLUMN(BangCanDoiKeToan!C110),",'Row':",ROW(BangCanDoiKeToan!C110),",","'Format':'string'",",'Value':'",SUBSTITUTE(BangCanDoiKeToan!C110,"'","\'"),"','TargetCode':''}")</f>
        <v>{'SheetId':'7420c48a-7676-4aca-9237-a0dcf870ad0f','UId':'c01a9f4e-7bd1-4dd9-a106-603ea136314a','Col':3,'Row':110,'Format':'string','Value':' ','TargetCode':''}</v>
      </c>
    </row>
    <row r="320" spans="1:1" x14ac:dyDescent="0.2">
      <c r="A320" t="str">
        <f>CONCATENATE("{'SheetId':'7420c48a-7676-4aca-9237-a0dcf870ad0f'",",","'UId':'b141cc00-fd21-4e73-a814-84e081ff1430'",",'Col':",COLUMN(BangCanDoiKeToan!D110),",'Row':",ROW(BangCanDoiKeToan!D110),",","'Format':'numberic'",",'Value':'",SUBSTITUTE(BangCanDoiKeToan!D110,"'","\'"),"','TargetCode':''}")</f>
        <v>{'SheetId':'7420c48a-7676-4aca-9237-a0dcf870ad0f','UId':'b141cc00-fd21-4e73-a814-84e081ff1430','Col':4,'Row':110,'Format':'numberic','Value':'','TargetCode':''}</v>
      </c>
    </row>
    <row r="321" spans="1:1" x14ac:dyDescent="0.2">
      <c r="A321" t="str">
        <f>CONCATENATE("{'SheetId':'7420c48a-7676-4aca-9237-a0dcf870ad0f'",",","'UId':'05f8fb43-ec65-4623-8c8c-c42b75619596'",",'Col':",COLUMN(BangCanDoiKeToan!E110),",'Row':",ROW(BangCanDoiKeToan!E110),",","'Format':'numberic'",",'Value':'",SUBSTITUTE(BangCanDoiKeToan!E110,"'","\'"),"','TargetCode':''}")</f>
        <v>{'SheetId':'7420c48a-7676-4aca-9237-a0dcf870ad0f','UId':'05f8fb43-ec65-4623-8c8c-c42b75619596','Col':5,'Row':110,'Format':'numberic','Value':'','TargetCode':''}</v>
      </c>
    </row>
    <row r="322" spans="1:1" x14ac:dyDescent="0.2">
      <c r="A322" t="str">
        <f>CONCATENATE("{'SheetId':'7420c48a-7676-4aca-9237-a0dcf870ad0f'",",","'UId':'b2777ba7-2d08-41ca-a1ee-06e8d5655eb6'",",'Col':",COLUMN(BangCanDoiKeToan!C111),",'Row':",ROW(BangCanDoiKeToan!C111),",","'Format':'string'",",'Value':'",SUBSTITUTE(BangCanDoiKeToan!C111,"'","\'"),"','TargetCode':''}")</f>
        <v>{'SheetId':'7420c48a-7676-4aca-9237-a0dcf870ad0f','UId':'b2777ba7-2d08-41ca-a1ee-06e8d5655eb6','Col':3,'Row':111,'Format':'string','Value':' ','TargetCode':''}</v>
      </c>
    </row>
    <row r="323" spans="1:1" x14ac:dyDescent="0.2">
      <c r="A323" t="str">
        <f>CONCATENATE("{'SheetId':'7420c48a-7676-4aca-9237-a0dcf870ad0f'",",","'UId':'d7b51a85-aee6-4cd0-8814-2f85207ee310'",",'Col':",COLUMN(BangCanDoiKeToan!D111),",'Row':",ROW(BangCanDoiKeToan!D111),",","'Format':'numberic'",",'Value':'",SUBSTITUTE(BangCanDoiKeToan!D111,"'","\'"),"','TargetCode':''}")</f>
        <v>{'SheetId':'7420c48a-7676-4aca-9237-a0dcf870ad0f','UId':'d7b51a85-aee6-4cd0-8814-2f85207ee310','Col':4,'Row':111,'Format':'numberic','Value':'','TargetCode':''}</v>
      </c>
    </row>
    <row r="324" spans="1:1" x14ac:dyDescent="0.2">
      <c r="A324" t="str">
        <f>CONCATENATE("{'SheetId':'7420c48a-7676-4aca-9237-a0dcf870ad0f'",",","'UId':'c817838e-c5c5-4f71-82bd-1bb488026252'",",'Col':",COLUMN(BangCanDoiKeToan!E111),",'Row':",ROW(BangCanDoiKeToan!E111),",","'Format':'numberic'",",'Value':'",SUBSTITUTE(BangCanDoiKeToan!E111,"'","\'"),"','TargetCode':''}")</f>
        <v>{'SheetId':'7420c48a-7676-4aca-9237-a0dcf870ad0f','UId':'c817838e-c5c5-4f71-82bd-1bb488026252','Col':5,'Row':111,'Format':'numberic','Value':'','TargetCode':''}</v>
      </c>
    </row>
    <row r="325" spans="1:1" x14ac:dyDescent="0.2">
      <c r="A325" t="str">
        <f>CONCATENATE("{'SheetId':'7420c48a-7676-4aca-9237-a0dcf870ad0f'",",","'UId':'fba73263-a9e0-4961-9b35-aad3bdf2b609'",",'Col':",COLUMN(BangCanDoiKeToan!C112),",'Row':",ROW(BangCanDoiKeToan!C112),",","'Format':'string'",",'Value':'",SUBSTITUTE(BangCanDoiKeToan!C112,"'","\'"),"','TargetCode':''}")</f>
        <v>{'SheetId':'7420c48a-7676-4aca-9237-a0dcf870ad0f','UId':'fba73263-a9e0-4961-9b35-aad3bdf2b609','Col':3,'Row':112,'Format':'string','Value':' ','TargetCode':''}</v>
      </c>
    </row>
    <row r="326" spans="1:1" x14ac:dyDescent="0.2">
      <c r="A326" t="str">
        <f>CONCATENATE("{'SheetId':'7420c48a-7676-4aca-9237-a0dcf870ad0f'",",","'UId':'6b0b2271-a70c-4e0d-b0e2-e69dd264f70b'",",'Col':",COLUMN(BangCanDoiKeToan!D112),",'Row':",ROW(BangCanDoiKeToan!D112),",","'Format':'numberic'",",'Value':'",SUBSTITUTE(BangCanDoiKeToan!D112,"'","\'"),"','TargetCode':''}")</f>
        <v>{'SheetId':'7420c48a-7676-4aca-9237-a0dcf870ad0f','UId':'6b0b2271-a70c-4e0d-b0e2-e69dd264f70b','Col':4,'Row':112,'Format':'numberic','Value':'','TargetCode':''}</v>
      </c>
    </row>
    <row r="327" spans="1:1" x14ac:dyDescent="0.2">
      <c r="A327" t="str">
        <f>CONCATENATE("{'SheetId':'7420c48a-7676-4aca-9237-a0dcf870ad0f'",",","'UId':'8b910efe-a26c-4bd0-917b-8f11de2343d7'",",'Col':",COLUMN(BangCanDoiKeToan!E112),",'Row':",ROW(BangCanDoiKeToan!E112),",","'Format':'numberic'",",'Value':'",SUBSTITUTE(BangCanDoiKeToan!E112,"'","\'"),"','TargetCode':''}")</f>
        <v>{'SheetId':'7420c48a-7676-4aca-9237-a0dcf870ad0f','UId':'8b910efe-a26c-4bd0-917b-8f11de2343d7','Col':5,'Row':112,'Format':'numberic','Value':'','TargetCode':''}</v>
      </c>
    </row>
    <row r="328" spans="1:1" x14ac:dyDescent="0.2">
      <c r="A328" t="str">
        <f>CONCATENATE("{'SheetId':'7420c48a-7676-4aca-9237-a0dcf870ad0f'",",","'UId':'4ffdad8f-2b8d-4a56-9306-576872964eb7'",",'Col':",COLUMN(BangCanDoiKeToan!C113),",'Row':",ROW(BangCanDoiKeToan!C113),",","'Format':'string'",",'Value':'",SUBSTITUTE(BangCanDoiKeToan!C113,"'","\'"),"','TargetCode':''}")</f>
        <v>{'SheetId':'7420c48a-7676-4aca-9237-a0dcf870ad0f','UId':'4ffdad8f-2b8d-4a56-9306-576872964eb7','Col':3,'Row':113,'Format':'string','Value':' ','TargetCode':''}</v>
      </c>
    </row>
    <row r="329" spans="1:1" x14ac:dyDescent="0.2">
      <c r="A329" t="str">
        <f>CONCATENATE("{'SheetId':'7420c48a-7676-4aca-9237-a0dcf870ad0f'",",","'UId':'6109cba2-1b70-416f-9ae1-8efc660dc1d7'",",'Col':",COLUMN(BangCanDoiKeToan!D113),",'Row':",ROW(BangCanDoiKeToan!D113),",","'Format':'numberic'",",'Value':'",SUBSTITUTE(BangCanDoiKeToan!D113,"'","\'"),"','TargetCode':''}")</f>
        <v>{'SheetId':'7420c48a-7676-4aca-9237-a0dcf870ad0f','UId':'6109cba2-1b70-416f-9ae1-8efc660dc1d7','Col':4,'Row':113,'Format':'numberic','Value':'','TargetCode':''}</v>
      </c>
    </row>
    <row r="330" spans="1:1" x14ac:dyDescent="0.2">
      <c r="A330" t="str">
        <f>CONCATENATE("{'SheetId':'7420c48a-7676-4aca-9237-a0dcf870ad0f'",",","'UId':'8b94f79c-16cc-4300-863e-22ee33f61120'",",'Col':",COLUMN(BangCanDoiKeToan!E113),",'Row':",ROW(BangCanDoiKeToan!E113),",","'Format':'numberic'",",'Value':'",SUBSTITUTE(BangCanDoiKeToan!E113,"'","\'"),"','TargetCode':''}")</f>
        <v>{'SheetId':'7420c48a-7676-4aca-9237-a0dcf870ad0f','UId':'8b94f79c-16cc-4300-863e-22ee33f61120','Col':5,'Row':113,'Format':'numberic','Value':'','TargetCode':''}</v>
      </c>
    </row>
    <row r="331" spans="1:1" x14ac:dyDescent="0.2">
      <c r="A331" t="str">
        <f>CONCATENATE("{'SheetId':'7420c48a-7676-4aca-9237-a0dcf870ad0f'",",","'UId':'8de4f35e-95d7-47f8-92f8-dff88348e928'",",'Col':",COLUMN(BangCanDoiKeToan!C114),",'Row':",ROW(BangCanDoiKeToan!C114),",","'Format':'string'",",'Value':'",SUBSTITUTE(BangCanDoiKeToan!C114,"'","\'"),"','TargetCode':''}")</f>
        <v>{'SheetId':'7420c48a-7676-4aca-9237-a0dcf870ad0f','UId':'8de4f35e-95d7-47f8-92f8-dff88348e928','Col':3,'Row':114,'Format':'string','Value':' ','TargetCode':''}</v>
      </c>
    </row>
    <row r="332" spans="1:1" x14ac:dyDescent="0.2">
      <c r="A332" t="str">
        <f>CONCATENATE("{'SheetId':'7420c48a-7676-4aca-9237-a0dcf870ad0f'",",","'UId':'112eb739-19e4-493d-aa61-ef2b08e63998'",",'Col':",COLUMN(BangCanDoiKeToan!D114),",'Row':",ROW(BangCanDoiKeToan!D114),",","'Format':'numberic'",",'Value':'",SUBSTITUTE(BangCanDoiKeToan!D114,"'","\'"),"','TargetCode':''}")</f>
        <v>{'SheetId':'7420c48a-7676-4aca-9237-a0dcf870ad0f','UId':'112eb739-19e4-493d-aa61-ef2b08e63998','Col':4,'Row':114,'Format':'numberic','Value':'','TargetCode':''}</v>
      </c>
    </row>
    <row r="333" spans="1:1" x14ac:dyDescent="0.2">
      <c r="A333" t="str">
        <f>CONCATENATE("{'SheetId':'7420c48a-7676-4aca-9237-a0dcf870ad0f'",",","'UId':'854d33ef-7def-412f-9a54-b52fccee6921'",",'Col':",COLUMN(BangCanDoiKeToan!E114),",'Row':",ROW(BangCanDoiKeToan!E114),",","'Format':'numberic'",",'Value':'",SUBSTITUTE(BangCanDoiKeToan!E114,"'","\'"),"','TargetCode':''}")</f>
        <v>{'SheetId':'7420c48a-7676-4aca-9237-a0dcf870ad0f','UId':'854d33ef-7def-412f-9a54-b52fccee6921','Col':5,'Row':114,'Format':'numberic','Value':'','TargetCode':''}</v>
      </c>
    </row>
    <row r="334" spans="1:1" x14ac:dyDescent="0.2">
      <c r="A334" t="str">
        <f>CONCATENATE("{'SheetId':'7420c48a-7676-4aca-9237-a0dcf870ad0f'",",","'UId':'12adbedc-6261-4228-a461-ec6f5b53037e'",",'Col':",COLUMN(BangCanDoiKeToan!C115),",'Row':",ROW(BangCanDoiKeToan!C115),",","'Format':'string'",",'Value':'",SUBSTITUTE(BangCanDoiKeToan!C115,"'","\'"),"','TargetCode':''}")</f>
        <v>{'SheetId':'7420c48a-7676-4aca-9237-a0dcf870ad0f','UId':'12adbedc-6261-4228-a461-ec6f5b53037e','Col':3,'Row':115,'Format':'string','Value':' ','TargetCode':''}</v>
      </c>
    </row>
    <row r="335" spans="1:1" x14ac:dyDescent="0.2">
      <c r="A335" t="str">
        <f>CONCATENATE("{'SheetId':'7420c48a-7676-4aca-9237-a0dcf870ad0f'",",","'UId':'14b2d798-8305-4cf3-b465-ef2865531043'",",'Col':",COLUMN(BangCanDoiKeToan!D115),",'Row':",ROW(BangCanDoiKeToan!D115),",","'Format':'numberic'",",'Value':'",SUBSTITUTE(BangCanDoiKeToan!D115,"'","\'"),"','TargetCode':''}")</f>
        <v>{'SheetId':'7420c48a-7676-4aca-9237-a0dcf870ad0f','UId':'14b2d798-8305-4cf3-b465-ef2865531043','Col':4,'Row':115,'Format':'numberic','Value':' ','TargetCode':''}</v>
      </c>
    </row>
    <row r="336" spans="1:1" x14ac:dyDescent="0.2">
      <c r="A336" t="str">
        <f>CONCATENATE("{'SheetId':'7420c48a-7676-4aca-9237-a0dcf870ad0f'",",","'UId':'b3968bcc-0e84-4417-b2bc-6d45df4ad6ab'",",'Col':",COLUMN(BangCanDoiKeToan!E115),",'Row':",ROW(BangCanDoiKeToan!E115),",","'Format':'numberic'",",'Value':'",SUBSTITUTE(BangCanDoiKeToan!E115,"'","\'"),"','TargetCode':''}")</f>
        <v>{'SheetId':'7420c48a-7676-4aca-9237-a0dcf870ad0f','UId':'b3968bcc-0e84-4417-b2bc-6d45df4ad6ab','Col':5,'Row':115,'Format':'numberic','Value':' ','TargetCode':''}</v>
      </c>
    </row>
    <row r="337" spans="1:1" x14ac:dyDescent="0.2">
      <c r="A337" t="str">
        <f>CONCATENATE("{'SheetId':'99d563c2-b476-4e80-b042-49566c5e5346'",",","'UId':'e18158e8-86c3-40c7-a086-152d22aab917'",",'Col':",COLUMN(BCLCTT_TrucTiep!C4),",'Row':",ROW(BCLCTT_TrucTiep!C4),",","'Format':'string'",",'Value':'",SUBSTITUTE(BCLCTT_TrucTiep!C4,"'","\'"),"','TargetCode':''}")</f>
        <v>{'SheetId':'99d563c2-b476-4e80-b042-49566c5e5346','UId':'e18158e8-86c3-40c7-a086-152d22aab917','Col':3,'Row':4,'Format':'string','Value':' ','TargetCode':''}</v>
      </c>
    </row>
    <row r="338" spans="1:1" x14ac:dyDescent="0.2">
      <c r="A338" t="str">
        <f>CONCATENATE("{'SheetId':'99d563c2-b476-4e80-b042-49566c5e5346'",",","'UId':'8b4c5b5f-b56e-4ed3-8ecc-df82516cf660'",",'Col':",COLUMN(BCLCTT_TrucTiep!D4),",'Row':",ROW(BCLCTT_TrucTiep!D4),",","'Format':'numberic'",",'Value':'",SUBSTITUTE(BCLCTT_TrucTiep!D4,"'","\'"),"','TargetCode':''}")</f>
        <v>{'SheetId':'99d563c2-b476-4e80-b042-49566c5e5346','UId':'8b4c5b5f-b56e-4ed3-8ecc-df82516cf660','Col':4,'Row':4,'Format':'numberic','Value':'','TargetCode':''}</v>
      </c>
    </row>
    <row r="339" spans="1:1" x14ac:dyDescent="0.2">
      <c r="A339" t="str">
        <f>CONCATENATE("{'SheetId':'99d563c2-b476-4e80-b042-49566c5e5346'",",","'UId':'557a7eac-e758-45db-8362-c18649de74ba'",",'Col':",COLUMN(BCLCTT_TrucTiep!E4),",'Row':",ROW(BCLCTT_TrucTiep!E4),",","'Format':'numberic'",",'Value':'",SUBSTITUTE(BCLCTT_TrucTiep!E4,"'","\'"),"','TargetCode':''}")</f>
        <v>{'SheetId':'99d563c2-b476-4e80-b042-49566c5e5346','UId':'557a7eac-e758-45db-8362-c18649de74ba','Col':5,'Row':4,'Format':'numberic','Value':' ','TargetCode':''}</v>
      </c>
    </row>
    <row r="340" spans="1:1" x14ac:dyDescent="0.2">
      <c r="A340" t="str">
        <f>CONCATENATE("{'SheetId':'99d563c2-b476-4e80-b042-49566c5e5346'",",","'UId':'6b38d41e-e06f-494e-8d3f-730bd67ec208'",",'Col':",COLUMN(BCLCTT_TrucTiep!C5),",'Row':",ROW(BCLCTT_TrucTiep!C5),",","'Format':'string'",",'Value':'",SUBSTITUTE(BCLCTT_TrucTiep!C5,"'","\'"),"','TargetCode':''}")</f>
        <v>{'SheetId':'99d563c2-b476-4e80-b042-49566c5e5346','UId':'6b38d41e-e06f-494e-8d3f-730bd67ec208','Col':3,'Row':5,'Format':'string','Value':' ','TargetCode':''}</v>
      </c>
    </row>
    <row r="341" spans="1:1" x14ac:dyDescent="0.2">
      <c r="A341" t="str">
        <f>CONCATENATE("{'SheetId':'99d563c2-b476-4e80-b042-49566c5e5346'",",","'UId':'937a5b1c-9ad7-4f61-9316-788084f48955'",",'Col':",COLUMN(BCLCTT_TrucTiep!D5),",'Row':",ROW(BCLCTT_TrucTiep!D5),",","'Format':'numberic'",",'Value':'",SUBSTITUTE(BCLCTT_TrucTiep!D5,"'","\'"),"','TargetCode':''}")</f>
        <v>{'SheetId':'99d563c2-b476-4e80-b042-49566c5e5346','UId':'937a5b1c-9ad7-4f61-9316-788084f48955','Col':4,'Row':5,'Format':'numberic','Value':'0','TargetCode':''}</v>
      </c>
    </row>
    <row r="342" spans="1:1" x14ac:dyDescent="0.2">
      <c r="A342" t="str">
        <f>CONCATENATE("{'SheetId':'99d563c2-b476-4e80-b042-49566c5e5346'",",","'UId':'4be5964e-7e5f-4d0c-879d-9d008ab288bc'",",'Col':",COLUMN(BCLCTT_TrucTiep!E5),",'Row':",ROW(BCLCTT_TrucTiep!E5),",","'Format':'numberic'",",'Value':'",SUBSTITUTE(BCLCTT_TrucTiep!E5,"'","\'"),"','TargetCode':''}")</f>
        <v>{'SheetId':'99d563c2-b476-4e80-b042-49566c5e5346','UId':'4be5964e-7e5f-4d0c-879d-9d008ab288bc','Col':5,'Row':5,'Format':'numberic','Value':'10000000000','TargetCode':''}</v>
      </c>
    </row>
    <row r="343" spans="1:1" x14ac:dyDescent="0.2">
      <c r="A343" t="str">
        <f>CONCATENATE("{'SheetId':'99d563c2-b476-4e80-b042-49566c5e5346'",",","'UId':'2d6131fa-4c7b-4373-acfc-ab630f48f62d'",",'Col':",COLUMN(BCLCTT_TrucTiep!C6),",'Row':",ROW(BCLCTT_TrucTiep!C6),",","'Format':'string'",",'Value':'",SUBSTITUTE(BCLCTT_TrucTiep!C6,"'","\'"),"','TargetCode':''}")</f>
        <v>{'SheetId':'99d563c2-b476-4e80-b042-49566c5e5346','UId':'2d6131fa-4c7b-4373-acfc-ab630f48f62d','Col':3,'Row':6,'Format':'string','Value':' ','TargetCode':''}</v>
      </c>
    </row>
    <row r="344" spans="1:1" x14ac:dyDescent="0.2">
      <c r="A344" t="str">
        <f>CONCATENATE("{'SheetId':'99d563c2-b476-4e80-b042-49566c5e5346'",",","'UId':'37e9f928-bb39-4c9c-b477-981902f5c112'",",'Col':",COLUMN(BCLCTT_TrucTiep!D6),",'Row':",ROW(BCLCTT_TrucTiep!D6),",","'Format':'numberic'",",'Value':'",SUBSTITUTE(BCLCTT_TrucTiep!D6,"'","\'"),"','TargetCode':''}")</f>
        <v>{'SheetId':'99d563c2-b476-4e80-b042-49566c5e5346','UId':'37e9f928-bb39-4c9c-b477-981902f5c112','Col':4,'Row':6,'Format':'numberic','Value':'0','TargetCode':''}</v>
      </c>
    </row>
    <row r="345" spans="1:1" x14ac:dyDescent="0.2">
      <c r="A345" t="str">
        <f>CONCATENATE("{'SheetId':'99d563c2-b476-4e80-b042-49566c5e5346'",",","'UId':'53b0a90f-a83c-4823-ade6-54cf5a938f85'",",'Col':",COLUMN(BCLCTT_TrucTiep!E6),",'Row':",ROW(BCLCTT_TrucTiep!E6),",","'Format':'numberic'",",'Value':'",SUBSTITUTE(BCLCTT_TrucTiep!E6,"'","\'"),"','TargetCode':''}")</f>
        <v>{'SheetId':'99d563c2-b476-4e80-b042-49566c5e5346','UId':'53b0a90f-a83c-4823-ade6-54cf5a938f85','Col':5,'Row':6,'Format':'numberic','Value':'-250430100','TargetCode':''}</v>
      </c>
    </row>
    <row r="346" spans="1:1" x14ac:dyDescent="0.2">
      <c r="A346" t="str">
        <f>CONCATENATE("{'SheetId':'99d563c2-b476-4e80-b042-49566c5e5346'",",","'UId':'d6f95032-73cc-47bb-a8be-f6e532850b91'",",'Col':",COLUMN(BCLCTT_TrucTiep!C7),",'Row':",ROW(BCLCTT_TrucTiep!C7),",","'Format':'string'",",'Value':'",SUBSTITUTE(BCLCTT_TrucTiep!C7,"'","\'"),"','TargetCode':''}")</f>
        <v>{'SheetId':'99d563c2-b476-4e80-b042-49566c5e5346','UId':'d6f95032-73cc-47bb-a8be-f6e532850b91','Col':3,'Row':7,'Format':'string','Value':' ','TargetCode':''}</v>
      </c>
    </row>
    <row r="347" spans="1:1" x14ac:dyDescent="0.2">
      <c r="A347" t="str">
        <f>CONCATENATE("{'SheetId':'99d563c2-b476-4e80-b042-49566c5e5346'",",","'UId':'e6f9a12e-f4eb-48e3-9215-6ab990fb8a00'",",'Col':",COLUMN(BCLCTT_TrucTiep!D7),",'Row':",ROW(BCLCTT_TrucTiep!D7),",","'Format':'numberic'",",'Value':'",SUBSTITUTE(BCLCTT_TrucTiep!D7,"'","\'"),"','TargetCode':''}")</f>
        <v>{'SheetId':'99d563c2-b476-4e80-b042-49566c5e5346','UId':'e6f9a12e-f4eb-48e3-9215-6ab990fb8a00','Col':4,'Row':7,'Format':'numberic','Value':'-34117857','TargetCode':''}</v>
      </c>
    </row>
    <row r="348" spans="1:1" x14ac:dyDescent="0.2">
      <c r="A348" t="str">
        <f>CONCATENATE("{'SheetId':'99d563c2-b476-4e80-b042-49566c5e5346'",",","'UId':'2d1289bf-a339-4f43-bf6c-77f479c4d30c'",",'Col':",COLUMN(BCLCTT_TrucTiep!E7),",'Row':",ROW(BCLCTT_TrucTiep!E7),",","'Format':'numberic'",",'Value':'",SUBSTITUTE(BCLCTT_TrucTiep!E7,"'","\'"),"','TargetCode':''}")</f>
        <v>{'SheetId':'99d563c2-b476-4e80-b042-49566c5e5346','UId':'2d1289bf-a339-4f43-bf6c-77f479c4d30c','Col':5,'Row':7,'Format':'numberic','Value':'-291331266','TargetCode':''}</v>
      </c>
    </row>
    <row r="349" spans="1:1" x14ac:dyDescent="0.2">
      <c r="A349" t="str">
        <f>CONCATENATE("{'SheetId':'99d563c2-b476-4e80-b042-49566c5e5346'",",","'UId':'694ea5a1-970f-48e8-8d79-057e2ab712c9'",",'Col':",COLUMN(BCLCTT_TrucTiep!C8),",'Row':",ROW(BCLCTT_TrucTiep!C8),",","'Format':'string'",",'Value':'",SUBSTITUTE(BCLCTT_TrucTiep!C8,"'","\'"),"','TargetCode':''}")</f>
        <v>{'SheetId':'99d563c2-b476-4e80-b042-49566c5e5346','UId':'694ea5a1-970f-48e8-8d79-057e2ab712c9','Col':3,'Row':8,'Format':'string','Value':' ','TargetCode':''}</v>
      </c>
    </row>
    <row r="350" spans="1:1" x14ac:dyDescent="0.2">
      <c r="A350" t="str">
        <f>CONCATENATE("{'SheetId':'99d563c2-b476-4e80-b042-49566c5e5346'",",","'UId':'aecafd12-04b1-4102-80de-700960a5e28b'",",'Col':",COLUMN(BCLCTT_TrucTiep!D8),",'Row':",ROW(BCLCTT_TrucTiep!D8),",","'Format':'numberic'",",'Value':'",SUBSTITUTE(BCLCTT_TrucTiep!D8,"'","\'"),"','TargetCode':''}")</f>
        <v>{'SheetId':'99d563c2-b476-4e80-b042-49566c5e5346','UId':'aecafd12-04b1-4102-80de-700960a5e28b','Col':4,'Row':8,'Format':'numberic','Value':'','TargetCode':''}</v>
      </c>
    </row>
    <row r="351" spans="1:1" x14ac:dyDescent="0.2">
      <c r="A351" t="str">
        <f>CONCATENATE("{'SheetId':'99d563c2-b476-4e80-b042-49566c5e5346'",",","'UId':'ffc557a2-2850-4e40-ac35-f49cee6123d3'",",'Col':",COLUMN(BCLCTT_TrucTiep!E8),",'Row':",ROW(BCLCTT_TrucTiep!E8),",","'Format':'numberic'",",'Value':'",SUBSTITUTE(BCLCTT_TrucTiep!E8,"'","\'"),"','TargetCode':''}")</f>
        <v>{'SheetId':'99d563c2-b476-4e80-b042-49566c5e5346','UId':'ffc557a2-2850-4e40-ac35-f49cee6123d3','Col':5,'Row':8,'Format':'numberic','Value':'0','TargetCode':''}</v>
      </c>
    </row>
    <row r="352" spans="1:1" x14ac:dyDescent="0.2">
      <c r="A352" t="str">
        <f>CONCATENATE("{'SheetId':'99d563c2-b476-4e80-b042-49566c5e5346'",",","'UId':'f26f0cf5-8f42-48b2-8983-1b077963ec64'",",'Col':",COLUMN(BCLCTT_TrucTiep!C9),",'Row':",ROW(BCLCTT_TrucTiep!C9),",","'Format':'string'",",'Value':'",SUBSTITUTE(BCLCTT_TrucTiep!C9,"'","\'"),"','TargetCode':''}")</f>
        <v>{'SheetId':'99d563c2-b476-4e80-b042-49566c5e5346','UId':'f26f0cf5-8f42-48b2-8983-1b077963ec64','Col':3,'Row':9,'Format':'string','Value':' ','TargetCode':''}</v>
      </c>
    </row>
    <row r="353" spans="1:1" x14ac:dyDescent="0.2">
      <c r="A353" t="str">
        <f>CONCATENATE("{'SheetId':'99d563c2-b476-4e80-b042-49566c5e5346'",",","'UId':'910e19cd-65c7-4e73-9ddd-0f1740b35c1a'",",'Col':",COLUMN(BCLCTT_TrucTiep!D9),",'Row':",ROW(BCLCTT_TrucTiep!D9),",","'Format':'numberic'",",'Value':'",SUBSTITUTE(BCLCTT_TrucTiep!D9,"'","\'"),"','TargetCode':''}")</f>
        <v>{'SheetId':'99d563c2-b476-4e80-b042-49566c5e5346','UId':'910e19cd-65c7-4e73-9ddd-0f1740b35c1a','Col':4,'Row':9,'Format':'numberic','Value':'0','TargetCode':''}</v>
      </c>
    </row>
    <row r="354" spans="1:1" x14ac:dyDescent="0.2">
      <c r="A354" t="str">
        <f>CONCATENATE("{'SheetId':'99d563c2-b476-4e80-b042-49566c5e5346'",",","'UId':'6495f2d1-f7eb-423e-9242-dad4227177ae'",",'Col':",COLUMN(BCLCTT_TrucTiep!E9),",'Row':",ROW(BCLCTT_TrucTiep!E9),",","'Format':'numberic'",",'Value':'",SUBSTITUTE(BCLCTT_TrucTiep!E9,"'","\'"),"','TargetCode':''}")</f>
        <v>{'SheetId':'99d563c2-b476-4e80-b042-49566c5e5346','UId':'6495f2d1-f7eb-423e-9242-dad4227177ae','Col':5,'Row':9,'Format':'numberic','Value':'-1831291275','TargetCode':''}</v>
      </c>
    </row>
    <row r="355" spans="1:1" x14ac:dyDescent="0.2">
      <c r="A355" t="str">
        <f>CONCATENATE("{'SheetId':'99d563c2-b476-4e80-b042-49566c5e5346'",",","'UId':'37dbce41-b369-4633-9a12-b3e962e75748'",",'Col':",COLUMN(BCLCTT_TrucTiep!C10),",'Row':",ROW(BCLCTT_TrucTiep!C10),",","'Format':'string'",",'Value':'",SUBSTITUTE(BCLCTT_TrucTiep!C10,"'","\'"),"','TargetCode':''}")</f>
        <v>{'SheetId':'99d563c2-b476-4e80-b042-49566c5e5346','UId':'37dbce41-b369-4633-9a12-b3e962e75748','Col':3,'Row':10,'Format':'string','Value':' ','TargetCode':''}</v>
      </c>
    </row>
    <row r="356" spans="1:1" x14ac:dyDescent="0.2">
      <c r="A356" t="str">
        <f>CONCATENATE("{'SheetId':'99d563c2-b476-4e80-b042-49566c5e5346'",",","'UId':'389248a7-4287-4a4f-8d0e-42aa1ef20fe8'",",'Col':",COLUMN(BCLCTT_TrucTiep!D10),",'Row':",ROW(BCLCTT_TrucTiep!D10),",","'Format':'numberic'",",'Value':'",SUBSTITUTE(BCLCTT_TrucTiep!D10,"'","\'"),"','TargetCode':''}")</f>
        <v>{'SheetId':'99d563c2-b476-4e80-b042-49566c5e5346','UId':'389248a7-4287-4a4f-8d0e-42aa1ef20fe8','Col':4,'Row':10,'Format':'numberic','Value':'626022','TargetCode':''}</v>
      </c>
    </row>
    <row r="357" spans="1:1" x14ac:dyDescent="0.2">
      <c r="A357" t="str">
        <f>CONCATENATE("{'SheetId':'99d563c2-b476-4e80-b042-49566c5e5346'",",","'UId':'4e715c18-f2fc-4359-a3fb-53c5adf78bc2'",",'Col':",COLUMN(BCLCTT_TrucTiep!E10),",'Row':",ROW(BCLCTT_TrucTiep!E10),",","'Format':'numberic'",",'Value':'",SUBSTITUTE(BCLCTT_TrucTiep!E10,"'","\'"),"','TargetCode':''}")</f>
        <v>{'SheetId':'99d563c2-b476-4e80-b042-49566c5e5346','UId':'4e715c18-f2fc-4359-a3fb-53c5adf78bc2','Col':5,'Row':10,'Format':'numberic','Value':'10004694','TargetCode':''}</v>
      </c>
    </row>
    <row r="358" spans="1:1" x14ac:dyDescent="0.2">
      <c r="A358" t="str">
        <f>CONCATENATE("{'SheetId':'99d563c2-b476-4e80-b042-49566c5e5346'",",","'UId':'6c8ebaa8-2dc5-4b4d-ad4a-66c8c3b8b55a'",",'Col':",COLUMN(BCLCTT_TrucTiep!C11),",'Row':",ROW(BCLCTT_TrucTiep!C11),",","'Format':'string'",",'Value':'",SUBSTITUTE(BCLCTT_TrucTiep!C11,"'","\'"),"','TargetCode':''}")</f>
        <v>{'SheetId':'99d563c2-b476-4e80-b042-49566c5e5346','UId':'6c8ebaa8-2dc5-4b4d-ad4a-66c8c3b8b55a','Col':3,'Row':11,'Format':'string','Value':' ','TargetCode':''}</v>
      </c>
    </row>
    <row r="359" spans="1:1" x14ac:dyDescent="0.2">
      <c r="A359" t="str">
        <f>CONCATENATE("{'SheetId':'99d563c2-b476-4e80-b042-49566c5e5346'",",","'UId':'a934adbd-91ed-48db-ae1e-02b2ff0d4e06'",",'Col':",COLUMN(BCLCTT_TrucTiep!D11),",'Row':",ROW(BCLCTT_TrucTiep!D11),",","'Format':'numberic'",",'Value':'",SUBSTITUTE(BCLCTT_TrucTiep!D11,"'","\'"),"','TargetCode':''}")</f>
        <v>{'SheetId':'99d563c2-b476-4e80-b042-49566c5e5346','UId':'a934adbd-91ed-48db-ae1e-02b2ff0d4e06','Col':4,'Row':11,'Format':'numberic','Value':'-13903924','TargetCode':''}</v>
      </c>
    </row>
    <row r="360" spans="1:1" x14ac:dyDescent="0.2">
      <c r="A360" t="str">
        <f>CONCATENATE("{'SheetId':'99d563c2-b476-4e80-b042-49566c5e5346'",",","'UId':'f8e3d8de-2b14-48b5-9421-c26e73387f7c'",",'Col':",COLUMN(BCLCTT_TrucTiep!E11),",'Row':",ROW(BCLCTT_TrucTiep!E11),",","'Format':'numberic'",",'Value':'",SUBSTITUTE(BCLCTT_TrucTiep!E11,"'","\'"),"','TargetCode':''}")</f>
        <v>{'SheetId':'99d563c2-b476-4e80-b042-49566c5e5346','UId':'f8e3d8de-2b14-48b5-9421-c26e73387f7c','Col':5,'Row':11,'Format':'numberic','Value':'-766270544','TargetCode':''}</v>
      </c>
    </row>
    <row r="361" spans="1:1" x14ac:dyDescent="0.2">
      <c r="A361" t="str">
        <f>CONCATENATE("{'SheetId':'99d563c2-b476-4e80-b042-49566c5e5346'",",","'UId':'9b6d93cc-a07d-402c-b192-0c7a109ae3f5'",",'Col':",COLUMN(BCLCTT_TrucTiep!C12),",'Row':",ROW(BCLCTT_TrucTiep!C12),",","'Format':'string'",",'Value':'",SUBSTITUTE(BCLCTT_TrucTiep!C12,"'","\'"),"','TargetCode':''}")</f>
        <v>{'SheetId':'99d563c2-b476-4e80-b042-49566c5e5346','UId':'9b6d93cc-a07d-402c-b192-0c7a109ae3f5','Col':3,'Row':12,'Format':'string','Value':' ','TargetCode':''}</v>
      </c>
    </row>
    <row r="362" spans="1:1" x14ac:dyDescent="0.2">
      <c r="A362" t="str">
        <f>CONCATENATE("{'SheetId':'99d563c2-b476-4e80-b042-49566c5e5346'",",","'UId':'8b93ff56-027e-4961-8b37-d50471e13c75'",",'Col':",COLUMN(BCLCTT_TrucTiep!D12),",'Row':",ROW(BCLCTT_TrucTiep!D12),",","'Format':'numberic'",",'Value':'",SUBSTITUTE(BCLCTT_TrucTiep!D12,"'","\'"),"','TargetCode':''}")</f>
        <v>{'SheetId':'99d563c2-b476-4e80-b042-49566c5e5346','UId':'8b93ff56-027e-4961-8b37-d50471e13c75','Col':4,'Row':12,'Format':'numberic','Value':'-47395759','TargetCode':''}</v>
      </c>
    </row>
    <row r="363" spans="1:1" x14ac:dyDescent="0.2">
      <c r="A363" t="str">
        <f>CONCATENATE("{'SheetId':'99d563c2-b476-4e80-b042-49566c5e5346'",",","'UId':'bd377d83-69e0-4b1c-976a-5dad0469e1de'",",'Col':",COLUMN(BCLCTT_TrucTiep!E12),",'Row':",ROW(BCLCTT_TrucTiep!E12),",","'Format':'numberic'",",'Value':'",SUBSTITUTE(BCLCTT_TrucTiep!E12,"'","\'"),"','TargetCode':''}")</f>
        <v>{'SheetId':'99d563c2-b476-4e80-b042-49566c5e5346','UId':'bd377d83-69e0-4b1c-976a-5dad0469e1de','Col':5,'Row':12,'Format':'numberic','Value':'6870681509','TargetCode':''}</v>
      </c>
    </row>
    <row r="364" spans="1:1" x14ac:dyDescent="0.2">
      <c r="A364" t="str">
        <f>CONCATENATE("{'SheetId':'99d563c2-b476-4e80-b042-49566c5e5346'",",","'UId':'8e7e9e12-9c46-48b0-ab46-17c7f94ab958'",",'Col':",COLUMN(BCLCTT_TrucTiep!C13),",'Row':",ROW(BCLCTT_TrucTiep!C13),",","'Format':'string'",",'Value':'",SUBSTITUTE(BCLCTT_TrucTiep!C13,"'","\'"),"','TargetCode':''}")</f>
        <v>{'SheetId':'99d563c2-b476-4e80-b042-49566c5e5346','UId':'8e7e9e12-9c46-48b0-ab46-17c7f94ab958','Col':3,'Row':13,'Format':'string','Value':' ','TargetCode':''}</v>
      </c>
    </row>
    <row r="365" spans="1:1" x14ac:dyDescent="0.2">
      <c r="A365" t="str">
        <f>CONCATENATE("{'SheetId':'99d563c2-b476-4e80-b042-49566c5e5346'",",","'UId':'9c98cc41-23dc-457b-9153-cbe9534b4a5c'",",'Col':",COLUMN(BCLCTT_TrucTiep!D13),",'Row':",ROW(BCLCTT_TrucTiep!D13),",","'Format':'numberic'",",'Value':'",SUBSTITUTE(BCLCTT_TrucTiep!D13,"'","\'"),"','TargetCode':''}")</f>
        <v>{'SheetId':'99d563c2-b476-4e80-b042-49566c5e5346','UId':'9c98cc41-23dc-457b-9153-cbe9534b4a5c','Col':4,'Row':13,'Format':'numberic','Value':'','TargetCode':''}</v>
      </c>
    </row>
    <row r="366" spans="1:1" x14ac:dyDescent="0.2">
      <c r="A366" t="str">
        <f>CONCATENATE("{'SheetId':'99d563c2-b476-4e80-b042-49566c5e5346'",",","'UId':'c012588b-eab7-485c-8aca-5692656750bb'",",'Col':",COLUMN(BCLCTT_TrucTiep!E13),",'Row':",ROW(BCLCTT_TrucTiep!E13),",","'Format':'numberic'",",'Value':'",SUBSTITUTE(BCLCTT_TrucTiep!E13,"'","\'"),"','TargetCode':''}")</f>
        <v>{'SheetId':'99d563c2-b476-4e80-b042-49566c5e5346','UId':'c012588b-eab7-485c-8aca-5692656750bb','Col':5,'Row':13,'Format':'numberic','Value':'','TargetCode':''}</v>
      </c>
    </row>
    <row r="367" spans="1:1" x14ac:dyDescent="0.2">
      <c r="A367" t="str">
        <f>CONCATENATE("{'SheetId':'99d563c2-b476-4e80-b042-49566c5e5346'",",","'UId':'ea8a321d-2856-40f9-ba2b-e114f32b0ce9'",",'Col':",COLUMN(BCLCTT_TrucTiep!C14),",'Row':",ROW(BCLCTT_TrucTiep!C14),",","'Format':'string'",",'Value':'",SUBSTITUTE(BCLCTT_TrucTiep!C14,"'","\'"),"','TargetCode':''}")</f>
        <v>{'SheetId':'99d563c2-b476-4e80-b042-49566c5e5346','UId':'ea8a321d-2856-40f9-ba2b-e114f32b0ce9','Col':3,'Row':14,'Format':'string','Value':'','TargetCode':''}</v>
      </c>
    </row>
    <row r="368" spans="1:1" x14ac:dyDescent="0.2">
      <c r="A368" t="str">
        <f>CONCATENATE("{'SheetId':'99d563c2-b476-4e80-b042-49566c5e5346'",",","'UId':'f118dc3f-2bd3-4449-95af-a03346c754ca'",",'Col':",COLUMN(BCLCTT_TrucTiep!D14),",'Row':",ROW(BCLCTT_TrucTiep!D14),",","'Format':'numberic'",",'Value':'",SUBSTITUTE(BCLCTT_TrucTiep!D14,"'","\'"),"','TargetCode':''}")</f>
        <v>{'SheetId':'99d563c2-b476-4e80-b042-49566c5e5346','UId':'f118dc3f-2bd3-4449-95af-a03346c754ca','Col':4,'Row':14,'Format':'numberic','Value':'','TargetCode':''}</v>
      </c>
    </row>
    <row r="369" spans="1:1" x14ac:dyDescent="0.2">
      <c r="A369" t="str">
        <f>CONCATENATE("{'SheetId':'99d563c2-b476-4e80-b042-49566c5e5346'",",","'UId':'cdd76f71-99b6-4764-90af-8797b9c403a5'",",'Col':",COLUMN(BCLCTT_TrucTiep!E14),",'Row':",ROW(BCLCTT_TrucTiep!E14),",","'Format':'numberic'",",'Value':'",SUBSTITUTE(BCLCTT_TrucTiep!E14,"'","\'"),"','TargetCode':''}")</f>
        <v>{'SheetId':'99d563c2-b476-4e80-b042-49566c5e5346','UId':'cdd76f71-99b6-4764-90af-8797b9c403a5','Col':5,'Row':14,'Format':'numberic','Value':'','TargetCode':''}</v>
      </c>
    </row>
    <row r="370" spans="1:1" x14ac:dyDescent="0.2">
      <c r="A370" t="str">
        <f>CONCATENATE("{'SheetId':'99d563c2-b476-4e80-b042-49566c5e5346'",",","'UId':'ae0ddd68-70e9-4f58-a369-727eea240ad3'",",'Col':",COLUMN(BCLCTT_TrucTiep!C15),",'Row':",ROW(BCLCTT_TrucTiep!C15),",","'Format':'string'",",'Value':'",SUBSTITUTE(BCLCTT_TrucTiep!C15,"'","\'"),"','TargetCode':''}")</f>
        <v>{'SheetId':'99d563c2-b476-4e80-b042-49566c5e5346','UId':'ae0ddd68-70e9-4f58-a369-727eea240ad3','Col':3,'Row':15,'Format':'string','Value':' ','TargetCode':''}</v>
      </c>
    </row>
    <row r="371" spans="1:1" x14ac:dyDescent="0.2">
      <c r="A371" t="str">
        <f>CONCATENATE("{'SheetId':'99d563c2-b476-4e80-b042-49566c5e5346'",",","'UId':'35d6ab58-6431-4ede-bb98-a71b830fe8aa'",",'Col':",COLUMN(BCLCTT_TrucTiep!D15),",'Row':",ROW(BCLCTT_TrucTiep!D15),",","'Format':'numberic'",",'Value':'",SUBSTITUTE(BCLCTT_TrucTiep!D15,"'","\'"),"','TargetCode':''}")</f>
        <v>{'SheetId':'99d563c2-b476-4e80-b042-49566c5e5346','UId':'35d6ab58-6431-4ede-bb98-a71b830fe8aa','Col':4,'Row':15,'Format':'numberic','Value':'','TargetCode':''}</v>
      </c>
    </row>
    <row r="372" spans="1:1" x14ac:dyDescent="0.2">
      <c r="A372" t="str">
        <f>CONCATENATE("{'SheetId':'99d563c2-b476-4e80-b042-49566c5e5346'",",","'UId':'73d7d019-7262-4913-bfb0-0f12e10dac7a'",",'Col':",COLUMN(BCLCTT_TrucTiep!E15),",'Row':",ROW(BCLCTT_TrucTiep!E15),",","'Format':'numberic'",",'Value':'",SUBSTITUTE(BCLCTT_TrucTiep!E15,"'","\'"),"','TargetCode':''}")</f>
        <v>{'SheetId':'99d563c2-b476-4e80-b042-49566c5e5346','UId':'73d7d019-7262-4913-bfb0-0f12e10dac7a','Col':5,'Row':15,'Format':'numberic','Value':'','TargetCode':''}</v>
      </c>
    </row>
    <row r="373" spans="1:1" x14ac:dyDescent="0.2">
      <c r="A373" t="str">
        <f>CONCATENATE("{'SheetId':'99d563c2-b476-4e80-b042-49566c5e5346'",",","'UId':'94d1bc79-bf9a-490b-a965-f336cd33d079'",",'Col':",COLUMN(BCLCTT_TrucTiep!C16),",'Row':",ROW(BCLCTT_TrucTiep!C16),",","'Format':'string'",",'Value':'",SUBSTITUTE(BCLCTT_TrucTiep!C16,"'","\'"),"','TargetCode':''}")</f>
        <v>{'SheetId':'99d563c2-b476-4e80-b042-49566c5e5346','UId':'94d1bc79-bf9a-490b-a965-f336cd33d079','Col':3,'Row':16,'Format':'string','Value':' ','TargetCode':''}</v>
      </c>
    </row>
    <row r="374" spans="1:1" x14ac:dyDescent="0.2">
      <c r="A374" t="str">
        <f>CONCATENATE("{'SheetId':'99d563c2-b476-4e80-b042-49566c5e5346'",",","'UId':'ad2b9f9c-31e3-4111-bf10-2b70f94e00c2'",",'Col':",COLUMN(BCLCTT_TrucTiep!D16),",'Row':",ROW(BCLCTT_TrucTiep!D16),",","'Format':'numberic'",",'Value':'",SUBSTITUTE(BCLCTT_TrucTiep!D16,"'","\'"),"','TargetCode':''}")</f>
        <v>{'SheetId':'99d563c2-b476-4e80-b042-49566c5e5346','UId':'ad2b9f9c-31e3-4111-bf10-2b70f94e00c2','Col':4,'Row':16,'Format':'numberic','Value':'-42300000000','TargetCode':''}</v>
      </c>
    </row>
    <row r="375" spans="1:1" x14ac:dyDescent="0.2">
      <c r="A375" t="str">
        <f>CONCATENATE("{'SheetId':'99d563c2-b476-4e80-b042-49566c5e5346'",",","'UId':'84cff244-85e0-47f8-931c-9bfaa77b1d45'",",'Col':",COLUMN(BCLCTT_TrucTiep!E16),",'Row':",ROW(BCLCTT_TrucTiep!E16),",","'Format':'numberic'",",'Value':'",SUBSTITUTE(BCLCTT_TrucTiep!E16,"'","\'"),"','TargetCode':''}")</f>
        <v>{'SheetId':'99d563c2-b476-4e80-b042-49566c5e5346','UId':'84cff244-85e0-47f8-931c-9bfaa77b1d45','Col':5,'Row':16,'Format':'numberic','Value':'-33000000000','TargetCode':''}</v>
      </c>
    </row>
    <row r="376" spans="1:1" x14ac:dyDescent="0.2">
      <c r="A376" t="str">
        <f>CONCATENATE("{'SheetId':'99d563c2-b476-4e80-b042-49566c5e5346'",",","'UId':'9e12c583-305f-44db-a691-6326867c50a4'",",'Col':",COLUMN(BCLCTT_TrucTiep!C17),",'Row':",ROW(BCLCTT_TrucTiep!C17),",","'Format':'string'",",'Value':'",SUBSTITUTE(BCLCTT_TrucTiep!C17,"'","\'"),"','TargetCode':''}")</f>
        <v>{'SheetId':'99d563c2-b476-4e80-b042-49566c5e5346','UId':'9e12c583-305f-44db-a691-6326867c50a4','Col':3,'Row':17,'Format':'string','Value':' ','TargetCode':''}</v>
      </c>
    </row>
    <row r="377" spans="1:1" x14ac:dyDescent="0.2">
      <c r="A377" t="str">
        <f>CONCATENATE("{'SheetId':'99d563c2-b476-4e80-b042-49566c5e5346'",",","'UId':'3e66f020-c456-4438-901e-8d95d4a46e2b'",",'Col':",COLUMN(BCLCTT_TrucTiep!D17),",'Row':",ROW(BCLCTT_TrucTiep!D17),",","'Format':'numberic'",",'Value':'",SUBSTITUTE(BCLCTT_TrucTiep!D17,"'","\'"),"','TargetCode':''}")</f>
        <v>{'SheetId':'99d563c2-b476-4e80-b042-49566c5e5346','UId':'3e66f020-c456-4438-901e-8d95d4a46e2b','Col':4,'Row':17,'Format':'numberic','Value':'41500000000','TargetCode':''}</v>
      </c>
    </row>
    <row r="378" spans="1:1" x14ac:dyDescent="0.2">
      <c r="A378" t="str">
        <f>CONCATENATE("{'SheetId':'99d563c2-b476-4e80-b042-49566c5e5346'",",","'UId':'9f854f92-49f8-4514-bbda-fc021f45c5ff'",",'Col':",COLUMN(BCLCTT_TrucTiep!E17),",'Row':",ROW(BCLCTT_TrucTiep!E17),",","'Format':'numberic'",",'Value':'",SUBSTITUTE(BCLCTT_TrucTiep!E17,"'","\'"),"','TargetCode':''}")</f>
        <v>{'SheetId':'99d563c2-b476-4e80-b042-49566c5e5346','UId':'9f854f92-49f8-4514-bbda-fc021f45c5ff','Col':5,'Row':17,'Format':'numberic','Value':'','TargetCode':''}</v>
      </c>
    </row>
    <row r="379" spans="1:1" x14ac:dyDescent="0.2">
      <c r="A379" t="str">
        <f>CONCATENATE("{'SheetId':'99d563c2-b476-4e80-b042-49566c5e5346'",",","'UId':'8ee12c0b-29f6-44f5-8667-95e2ef3798af'",",'Col':",COLUMN(BCLCTT_TrucTiep!C18),",'Row':",ROW(BCLCTT_TrucTiep!C18),",","'Format':'string'",",'Value':'",SUBSTITUTE(BCLCTT_TrucTiep!C18,"'","\'"),"','TargetCode':''}")</f>
        <v>{'SheetId':'99d563c2-b476-4e80-b042-49566c5e5346','UId':'8ee12c0b-29f6-44f5-8667-95e2ef3798af','Col':3,'Row':18,'Format':'string','Value':' ','TargetCode':''}</v>
      </c>
    </row>
    <row r="380" spans="1:1" x14ac:dyDescent="0.2">
      <c r="A380" t="str">
        <f>CONCATENATE("{'SheetId':'99d563c2-b476-4e80-b042-49566c5e5346'",",","'UId':'fedb093a-154f-4cf0-971e-cd0765c1cf97'",",'Col':",COLUMN(BCLCTT_TrucTiep!D18),",'Row':",ROW(BCLCTT_TrucTiep!D18),",","'Format':'numberic'",",'Value':'",SUBSTITUTE(BCLCTT_TrucTiep!D18,"'","\'"),"','TargetCode':''}")</f>
        <v>{'SheetId':'99d563c2-b476-4e80-b042-49566c5e5346','UId':'fedb093a-154f-4cf0-971e-cd0765c1cf97','Col':4,'Row':18,'Format':'numberic','Value':'','TargetCode':''}</v>
      </c>
    </row>
    <row r="381" spans="1:1" x14ac:dyDescent="0.2">
      <c r="A381" t="str">
        <f>CONCATENATE("{'SheetId':'99d563c2-b476-4e80-b042-49566c5e5346'",",","'UId':'5c9ce8ee-4d5a-41c2-b069-e625873b66d1'",",'Col':",COLUMN(BCLCTT_TrucTiep!E18),",'Row':",ROW(BCLCTT_TrucTiep!E18),",","'Format':'numberic'",",'Value':'",SUBSTITUTE(BCLCTT_TrucTiep!E18,"'","\'"),"','TargetCode':''}")</f>
        <v>{'SheetId':'99d563c2-b476-4e80-b042-49566c5e5346','UId':'5c9ce8ee-4d5a-41c2-b069-e625873b66d1','Col':5,'Row':18,'Format':'numberic','Value':'','TargetCode':''}</v>
      </c>
    </row>
    <row r="382" spans="1:1" x14ac:dyDescent="0.2">
      <c r="A382" t="str">
        <f>CONCATENATE("{'SheetId':'99d563c2-b476-4e80-b042-49566c5e5346'",",","'UId':'53095223-622b-47fe-92de-a6ec8305b038'",",'Col':",COLUMN(BCLCTT_TrucTiep!C19),",'Row':",ROW(BCLCTT_TrucTiep!C19),",","'Format':'string'",",'Value':'",SUBSTITUTE(BCLCTT_TrucTiep!C19,"'","\'"),"','TargetCode':''}")</f>
        <v>{'SheetId':'99d563c2-b476-4e80-b042-49566c5e5346','UId':'53095223-622b-47fe-92de-a6ec8305b038','Col':3,'Row':19,'Format':'string','Value':' ','TargetCode':''}</v>
      </c>
    </row>
    <row r="383" spans="1:1" x14ac:dyDescent="0.2">
      <c r="A383" t="str">
        <f>CONCATENATE("{'SheetId':'99d563c2-b476-4e80-b042-49566c5e5346'",",","'UId':'92b25191-a1ae-4a33-8ae2-cf0ac1cbbfa3'",",'Col':",COLUMN(BCLCTT_TrucTiep!D19),",'Row':",ROW(BCLCTT_TrucTiep!D19),",","'Format':'numberic'",",'Value':'",SUBSTITUTE(BCLCTT_TrucTiep!D19,"'","\'"),"','TargetCode':''}")</f>
        <v>{'SheetId':'99d563c2-b476-4e80-b042-49566c5e5346','UId':'92b25191-a1ae-4a33-8ae2-cf0ac1cbbfa3','Col':4,'Row':19,'Format':'numberic','Value':'','TargetCode':''}</v>
      </c>
    </row>
    <row r="384" spans="1:1" x14ac:dyDescent="0.2">
      <c r="A384" t="str">
        <f>CONCATENATE("{'SheetId':'99d563c2-b476-4e80-b042-49566c5e5346'",",","'UId':'f9b3c9c9-6114-4915-92dc-d354199ce7c3'",",'Col':",COLUMN(BCLCTT_TrucTiep!E19),",'Row':",ROW(BCLCTT_TrucTiep!E19),",","'Format':'numberic'",",'Value':'",SUBSTITUTE(BCLCTT_TrucTiep!E19,"'","\'"),"','TargetCode':''}")</f>
        <v>{'SheetId':'99d563c2-b476-4e80-b042-49566c5e5346','UId':'f9b3c9c9-6114-4915-92dc-d354199ce7c3','Col':5,'Row':19,'Format':'numberic','Value':'','TargetCode':''}</v>
      </c>
    </row>
    <row r="385" spans="1:1" x14ac:dyDescent="0.2">
      <c r="A385" t="str">
        <f>CONCATENATE("{'SheetId':'99d563c2-b476-4e80-b042-49566c5e5346'",",","'UId':'3a5ee732-cbf1-48cb-88cd-1d4bd35bc1f0'",",'Col':",COLUMN(BCLCTT_TrucTiep!C20),",'Row':",ROW(BCLCTT_TrucTiep!C20),",","'Format':'string'",",'Value':'",SUBSTITUTE(BCLCTT_TrucTiep!C20,"'","\'"),"','TargetCode':''}")</f>
        <v>{'SheetId':'99d563c2-b476-4e80-b042-49566c5e5346','UId':'3a5ee732-cbf1-48cb-88cd-1d4bd35bc1f0','Col':3,'Row':20,'Format':'string','Value':' ','TargetCode':''}</v>
      </c>
    </row>
    <row r="386" spans="1:1" x14ac:dyDescent="0.2">
      <c r="A386" t="str">
        <f>CONCATENATE("{'SheetId':'99d563c2-b476-4e80-b042-49566c5e5346'",",","'UId':'e99dd8c0-979b-4da2-bdb4-0372456ebbdd'",",'Col':",COLUMN(BCLCTT_TrucTiep!D20),",'Row':",ROW(BCLCTT_TrucTiep!D20),",","'Format':'numberic'",",'Value':'",SUBSTITUTE(BCLCTT_TrucTiep!D20,"'","\'"),"','TargetCode':''}")</f>
        <v>{'SheetId':'99d563c2-b476-4e80-b042-49566c5e5346','UId':'e99dd8c0-979b-4da2-bdb4-0372456ebbdd','Col':4,'Row':20,'Format':'numberic','Value':'844475343','TargetCode':''}</v>
      </c>
    </row>
    <row r="387" spans="1:1" x14ac:dyDescent="0.2">
      <c r="A387" t="str">
        <f>CONCATENATE("{'SheetId':'99d563c2-b476-4e80-b042-49566c5e5346'",",","'UId':'463ed2ed-4e07-45a5-bbbf-e2bdc0a18ff6'",",'Col':",COLUMN(BCLCTT_TrucTiep!E20),",'Row':",ROW(BCLCTT_TrucTiep!E20),",","'Format':'numberic'",",'Value':'",SUBSTITUTE(BCLCTT_TrucTiep!E20,"'","\'"),"','TargetCode':''}")</f>
        <v>{'SheetId':'99d563c2-b476-4e80-b042-49566c5e5346','UId':'463ed2ed-4e07-45a5-bbbf-e2bdc0a18ff6','Col':5,'Row':20,'Format':'numberic','Value':'1312949122','TargetCode':''}</v>
      </c>
    </row>
    <row r="388" spans="1:1" x14ac:dyDescent="0.2">
      <c r="A388" t="str">
        <f>CONCATENATE("{'SheetId':'99d563c2-b476-4e80-b042-49566c5e5346'",",","'UId':'4410993e-503e-467b-a70d-241caf8b4c4d'",",'Col':",COLUMN(BCLCTT_TrucTiep!C21),",'Row':",ROW(BCLCTT_TrucTiep!C21),",","'Format':'string'",",'Value':'",SUBSTITUTE(BCLCTT_TrucTiep!C21,"'","\'"),"','TargetCode':''}")</f>
        <v>{'SheetId':'99d563c2-b476-4e80-b042-49566c5e5346','UId':'4410993e-503e-467b-a70d-241caf8b4c4d','Col':3,'Row':21,'Format':'string','Value':' ','TargetCode':''}</v>
      </c>
    </row>
    <row r="389" spans="1:1" x14ac:dyDescent="0.2">
      <c r="A389" t="str">
        <f>CONCATENATE("{'SheetId':'99d563c2-b476-4e80-b042-49566c5e5346'",",","'UId':'a065eda5-30f9-4603-877d-46a38d75c0ab'",",'Col':",COLUMN(BCLCTT_TrucTiep!D21),",'Row':",ROW(BCLCTT_TrucTiep!D21),",","'Format':'numberic'",",'Value':'",SUBSTITUTE(BCLCTT_TrucTiep!D21,"'","\'"),"','TargetCode':''}")</f>
        <v>{'SheetId':'99d563c2-b476-4e80-b042-49566c5e5346','UId':'a065eda5-30f9-4603-877d-46a38d75c0ab','Col':4,'Row':21,'Format':'numberic','Value':'44475343','TargetCode':''}</v>
      </c>
    </row>
    <row r="390" spans="1:1" x14ac:dyDescent="0.2">
      <c r="A390" t="str">
        <f>CONCATENATE("{'SheetId':'99d563c2-b476-4e80-b042-49566c5e5346'",",","'UId':'8544d144-9614-465b-adaa-e3068b9625fa'",",'Col':",COLUMN(BCLCTT_TrucTiep!E21),",'Row':",ROW(BCLCTT_TrucTiep!E21),",","'Format':'numberic'",",'Value':'",SUBSTITUTE(BCLCTT_TrucTiep!E21,"'","\'"),"','TargetCode':''}")</f>
        <v>{'SheetId':'99d563c2-b476-4e80-b042-49566c5e5346','UId':'8544d144-9614-465b-adaa-e3068b9625fa','Col':5,'Row':21,'Format':'numberic','Value':'-31687050878','TargetCode':''}</v>
      </c>
    </row>
    <row r="391" spans="1:1" x14ac:dyDescent="0.2">
      <c r="A391" t="str">
        <f>CONCATENATE("{'SheetId':'99d563c2-b476-4e80-b042-49566c5e5346'",",","'UId':'1a65ac3c-7ce3-4336-93ea-15f9582b765c'",",'Col':",COLUMN(BCLCTT_TrucTiep!C22),",'Row':",ROW(BCLCTT_TrucTiep!C22),",","'Format':'string'",",'Value':'",SUBSTITUTE(BCLCTT_TrucTiep!C22,"'","\'"),"','TargetCode':''}")</f>
        <v>{'SheetId':'99d563c2-b476-4e80-b042-49566c5e5346','UId':'1a65ac3c-7ce3-4336-93ea-15f9582b765c','Col':3,'Row':22,'Format':'string','Value':' ','TargetCode':''}</v>
      </c>
    </row>
    <row r="392" spans="1:1" x14ac:dyDescent="0.2">
      <c r="A392" t="str">
        <f>CONCATENATE("{'SheetId':'99d563c2-b476-4e80-b042-49566c5e5346'",",","'UId':'bd18b999-f3d5-4164-9063-0527483d425b'",",'Col':",COLUMN(BCLCTT_TrucTiep!D22),",'Row':",ROW(BCLCTT_TrucTiep!D22),",","'Format':'numberic'",",'Value':'",SUBSTITUTE(BCLCTT_TrucTiep!D22,"'","\'"),"','TargetCode':''}")</f>
        <v>{'SheetId':'99d563c2-b476-4e80-b042-49566c5e5346','UId':'bd18b999-f3d5-4164-9063-0527483d425b','Col':4,'Row':22,'Format':'numberic','Value':'','TargetCode':''}</v>
      </c>
    </row>
    <row r="393" spans="1:1" x14ac:dyDescent="0.2">
      <c r="A393" t="str">
        <f>CONCATENATE("{'SheetId':'99d563c2-b476-4e80-b042-49566c5e5346'",",","'UId':'710f69df-33c8-4cee-8943-0c5ae280ce4c'",",'Col':",COLUMN(BCLCTT_TrucTiep!E22),",'Row':",ROW(BCLCTT_TrucTiep!E22),",","'Format':'numberic'",",'Value':'",SUBSTITUTE(BCLCTT_TrucTiep!E22,"'","\'"),"','TargetCode':''}")</f>
        <v>{'SheetId':'99d563c2-b476-4e80-b042-49566c5e5346','UId':'710f69df-33c8-4cee-8943-0c5ae280ce4c','Col':5,'Row':22,'Format':'numberic','Value':'','TargetCode':''}</v>
      </c>
    </row>
    <row r="394" spans="1:1" x14ac:dyDescent="0.2">
      <c r="A394" t="str">
        <f>CONCATENATE("{'SheetId':'99d563c2-b476-4e80-b042-49566c5e5346'",",","'UId':'b10e35ed-620e-4138-90ea-8af1b429d516'",",'Col':",COLUMN(BCLCTT_TrucTiep!C23),",'Row':",ROW(BCLCTT_TrucTiep!C23),",","'Format':'string'",",'Value':'",SUBSTITUTE(BCLCTT_TrucTiep!C23,"'","\'"),"','TargetCode':''}")</f>
        <v>{'SheetId':'99d563c2-b476-4e80-b042-49566c5e5346','UId':'b10e35ed-620e-4138-90ea-8af1b429d516','Col':3,'Row':23,'Format':'string','Value':' ','TargetCode':''}</v>
      </c>
    </row>
    <row r="395" spans="1:1" x14ac:dyDescent="0.2">
      <c r="A395" t="str">
        <f>CONCATENATE("{'SheetId':'99d563c2-b476-4e80-b042-49566c5e5346'",",","'UId':'46064967-4a85-4f0d-8fe6-4570c3179560'",",'Col':",COLUMN(BCLCTT_TrucTiep!D23),",'Row':",ROW(BCLCTT_TrucTiep!D23),",","'Format':'numberic'",",'Value':'",SUBSTITUTE(BCLCTT_TrucTiep!D23,"'","\'"),"','TargetCode':''}")</f>
        <v>{'SheetId':'99d563c2-b476-4e80-b042-49566c5e5346','UId':'46064967-4a85-4f0d-8fe6-4570c3179560','Col':4,'Row':23,'Format':'numberic','Value':'','TargetCode':''}</v>
      </c>
    </row>
    <row r="396" spans="1:1" x14ac:dyDescent="0.2">
      <c r="A396" t="str">
        <f>CONCATENATE("{'SheetId':'99d563c2-b476-4e80-b042-49566c5e5346'",",","'UId':'7f089c78-0c88-448c-be2c-5ae5564d4920'",",'Col':",COLUMN(BCLCTT_TrucTiep!E23),",'Row':",ROW(BCLCTT_TrucTiep!E23),",","'Format':'numberic'",",'Value':'",SUBSTITUTE(BCLCTT_TrucTiep!E23,"'","\'"),"','TargetCode':''}")</f>
        <v>{'SheetId':'99d563c2-b476-4e80-b042-49566c5e5346','UId':'7f089c78-0c88-448c-be2c-5ae5564d4920','Col':5,'Row':23,'Format':'numberic','Value':'','TargetCode':''}</v>
      </c>
    </row>
    <row r="397" spans="1:1" x14ac:dyDescent="0.2">
      <c r="A397" t="str">
        <f>CONCATENATE("{'SheetId':'99d563c2-b476-4e80-b042-49566c5e5346'",",","'UId':'691d2d0d-14bd-4ca3-b6a2-d2a34a659925'",",'Col':",COLUMN(BCLCTT_TrucTiep!C24),",'Row':",ROW(BCLCTT_TrucTiep!C24),",","'Format':'string'",",'Value':'",SUBSTITUTE(BCLCTT_TrucTiep!C24,"'","\'"),"','TargetCode':''}")</f>
        <v>{'SheetId':'99d563c2-b476-4e80-b042-49566c5e5346','UId':'691d2d0d-14bd-4ca3-b6a2-d2a34a659925','Col':3,'Row':24,'Format':'string','Value':' ','TargetCode':''}</v>
      </c>
    </row>
    <row r="398" spans="1:1" x14ac:dyDescent="0.2">
      <c r="A398" t="str">
        <f>CONCATENATE("{'SheetId':'99d563c2-b476-4e80-b042-49566c5e5346'",",","'UId':'dbbcdc04-1984-4bd5-a58d-79085130b062'",",'Col':",COLUMN(BCLCTT_TrucTiep!D24),",'Row':",ROW(BCLCTT_TrucTiep!D24),",","'Format':'numberic'",",'Value':'",SUBSTITUTE(BCLCTT_TrucTiep!D24,"'","\'"),"','TargetCode':''}")</f>
        <v>{'SheetId':'99d563c2-b476-4e80-b042-49566c5e5346','UId':'dbbcdc04-1984-4bd5-a58d-79085130b062','Col':4,'Row':24,'Format':'numberic','Value':'','TargetCode':''}</v>
      </c>
    </row>
    <row r="399" spans="1:1" x14ac:dyDescent="0.2">
      <c r="A399" t="str">
        <f>CONCATENATE("{'SheetId':'99d563c2-b476-4e80-b042-49566c5e5346'",",","'UId':'875fbd55-0f09-4566-90c5-a1d5753d40ee'",",'Col':",COLUMN(BCLCTT_TrucTiep!E24),",'Row':",ROW(BCLCTT_TrucTiep!E24),",","'Format':'numberic'",",'Value':'",SUBSTITUTE(BCLCTT_TrucTiep!E24,"'","\'"),"','TargetCode':''}")</f>
        <v>{'SheetId':'99d563c2-b476-4e80-b042-49566c5e5346','UId':'875fbd55-0f09-4566-90c5-a1d5753d40ee','Col':5,'Row':24,'Format':'numberic','Value':'','TargetCode':''}</v>
      </c>
    </row>
    <row r="400" spans="1:1" x14ac:dyDescent="0.2">
      <c r="A400" t="str">
        <f>CONCATENATE("{'SheetId':'99d563c2-b476-4e80-b042-49566c5e5346'",",","'UId':'da5adb2c-050a-400f-9ac3-bc224948cf36'",",'Col':",COLUMN(BCLCTT_TrucTiep!C25),",'Row':",ROW(BCLCTT_TrucTiep!C25),",","'Format':'string'",",'Value':'",SUBSTITUTE(BCLCTT_TrucTiep!C25,"'","\'"),"','TargetCode':''}")</f>
        <v>{'SheetId':'99d563c2-b476-4e80-b042-49566c5e5346','UId':'da5adb2c-050a-400f-9ac3-bc224948cf36','Col':3,'Row':25,'Format':'string','Value':' ','TargetCode':''}</v>
      </c>
    </row>
    <row r="401" spans="1:1" x14ac:dyDescent="0.2">
      <c r="A401" t="str">
        <f>CONCATENATE("{'SheetId':'99d563c2-b476-4e80-b042-49566c5e5346'",",","'UId':'2201654f-6a4d-4dbf-abcb-f1e11f42e765'",",'Col':",COLUMN(BCLCTT_TrucTiep!D25),",'Row':",ROW(BCLCTT_TrucTiep!D25),",","'Format':'numberic'",",'Value':'",SUBSTITUTE(BCLCTT_TrucTiep!D25,"'","\'"),"','TargetCode':''}")</f>
        <v>{'SheetId':'99d563c2-b476-4e80-b042-49566c5e5346','UId':'2201654f-6a4d-4dbf-abcb-f1e11f42e765','Col':4,'Row':25,'Format':'numberic','Value':'','TargetCode':''}</v>
      </c>
    </row>
    <row r="402" spans="1:1" x14ac:dyDescent="0.2">
      <c r="A402" t="str">
        <f>CONCATENATE("{'SheetId':'99d563c2-b476-4e80-b042-49566c5e5346'",",","'UId':'cbc9e471-e051-445e-9a49-8a08adbed86a'",",'Col':",COLUMN(BCLCTT_TrucTiep!E25),",'Row':",ROW(BCLCTT_TrucTiep!E25),",","'Format':'numberic'",",'Value':'",SUBSTITUTE(BCLCTT_TrucTiep!E25,"'","\'"),"','TargetCode':''}")</f>
        <v>{'SheetId':'99d563c2-b476-4e80-b042-49566c5e5346','UId':'cbc9e471-e051-445e-9a49-8a08adbed86a','Col':5,'Row':25,'Format':'numberic','Value':'','TargetCode':''}</v>
      </c>
    </row>
    <row r="403" spans="1:1" x14ac:dyDescent="0.2">
      <c r="A403" t="str">
        <f>CONCATENATE("{'SheetId':'99d563c2-b476-4e80-b042-49566c5e5346'",",","'UId':'41243756-b62d-4b71-90d8-d27c9bfe1977'",",'Col':",COLUMN(BCLCTT_TrucTiep!C26),",'Row':",ROW(BCLCTT_TrucTiep!C26),",","'Format':'string'",",'Value':'",SUBSTITUTE(BCLCTT_TrucTiep!C26,"'","\'"),"','TargetCode':''}")</f>
        <v>{'SheetId':'99d563c2-b476-4e80-b042-49566c5e5346','UId':'41243756-b62d-4b71-90d8-d27c9bfe1977','Col':3,'Row':26,'Format':'string','Value':' ','TargetCode':''}</v>
      </c>
    </row>
    <row r="404" spans="1:1" x14ac:dyDescent="0.2">
      <c r="A404" t="str">
        <f>CONCATENATE("{'SheetId':'99d563c2-b476-4e80-b042-49566c5e5346'",",","'UId':'0b69a6b2-5341-43be-aba3-f78e0c4b6ed9'",",'Col':",COLUMN(BCLCTT_TrucTiep!D26),",'Row':",ROW(BCLCTT_TrucTiep!D26),",","'Format':'numberic'",",'Value':'",SUBSTITUTE(BCLCTT_TrucTiep!D26,"'","\'"),"','TargetCode':''}")</f>
        <v>{'SheetId':'99d563c2-b476-4e80-b042-49566c5e5346','UId':'0b69a6b2-5341-43be-aba3-f78e0c4b6ed9','Col':4,'Row':26,'Format':'numberic','Value':'','TargetCode':''}</v>
      </c>
    </row>
    <row r="405" spans="1:1" x14ac:dyDescent="0.2">
      <c r="A405" t="str">
        <f>CONCATENATE("{'SheetId':'99d563c2-b476-4e80-b042-49566c5e5346'",",","'UId':'654aeaa3-07e2-4e1f-8838-e94e88012521'",",'Col':",COLUMN(BCLCTT_TrucTiep!E26),",'Row':",ROW(BCLCTT_TrucTiep!E26),",","'Format':'numberic'",",'Value':'",SUBSTITUTE(BCLCTT_TrucTiep!E26,"'","\'"),"','TargetCode':''}")</f>
        <v>{'SheetId':'99d563c2-b476-4e80-b042-49566c5e5346','UId':'654aeaa3-07e2-4e1f-8838-e94e88012521','Col':5,'Row':26,'Format':'numberic','Value':'','TargetCode':''}</v>
      </c>
    </row>
    <row r="406" spans="1:1" x14ac:dyDescent="0.2">
      <c r="A406" t="str">
        <f>CONCATENATE("{'SheetId':'99d563c2-b476-4e80-b042-49566c5e5346'",",","'UId':'ba85fea7-7908-4b8a-a1a6-777098376bcf'",",'Col':",COLUMN(BCLCTT_TrucTiep!C27),",'Row':",ROW(BCLCTT_TrucTiep!C27),",","'Format':'string'",",'Value':'",SUBSTITUTE(BCLCTT_TrucTiep!C27,"'","\'"),"','TargetCode':''}")</f>
        <v>{'SheetId':'99d563c2-b476-4e80-b042-49566c5e5346','UId':'ba85fea7-7908-4b8a-a1a6-777098376bcf','Col':3,'Row':27,'Format':'string','Value':' ','TargetCode':''}</v>
      </c>
    </row>
    <row r="407" spans="1:1" x14ac:dyDescent="0.2">
      <c r="A407" t="str">
        <f>CONCATENATE("{'SheetId':'99d563c2-b476-4e80-b042-49566c5e5346'",",","'UId':'569152f8-5c59-4ecf-9f17-ec547be47a83'",",'Col':",COLUMN(BCLCTT_TrucTiep!D27),",'Row':",ROW(BCLCTT_TrucTiep!D27),",","'Format':'numberic'",",'Value':'",SUBSTITUTE(BCLCTT_TrucTiep!D27,"'","\'"),"','TargetCode':''}")</f>
        <v>{'SheetId':'99d563c2-b476-4e80-b042-49566c5e5346','UId':'569152f8-5c59-4ecf-9f17-ec547be47a83','Col':4,'Row':27,'Format':'numberic','Value':'','TargetCode':''}</v>
      </c>
    </row>
    <row r="408" spans="1:1" x14ac:dyDescent="0.2">
      <c r="A408" t="str">
        <f>CONCATENATE("{'SheetId':'99d563c2-b476-4e80-b042-49566c5e5346'",",","'UId':'66d58599-2773-439d-b77c-25d437bef329'",",'Col':",COLUMN(BCLCTT_TrucTiep!E27),",'Row':",ROW(BCLCTT_TrucTiep!E27),",","'Format':'numberic'",",'Value':'",SUBSTITUTE(BCLCTT_TrucTiep!E27,"'","\'"),"','TargetCode':''}")</f>
        <v>{'SheetId':'99d563c2-b476-4e80-b042-49566c5e5346','UId':'66d58599-2773-439d-b77c-25d437bef329','Col':5,'Row':27,'Format':'numberic','Value':'','TargetCode':''}</v>
      </c>
    </row>
    <row r="409" spans="1:1" x14ac:dyDescent="0.2">
      <c r="A409" t="str">
        <f>CONCATENATE("{'SheetId':'99d563c2-b476-4e80-b042-49566c5e5346'",",","'UId':'0f7e3999-92bb-4f67-a6b3-cb1e1209828e'",",'Col':",COLUMN(BCLCTT_TrucTiep!C28),",'Row':",ROW(BCLCTT_TrucTiep!C28),",","'Format':'string'",",'Value':'",SUBSTITUTE(BCLCTT_TrucTiep!C28,"'","\'"),"','TargetCode':''}")</f>
        <v>{'SheetId':'99d563c2-b476-4e80-b042-49566c5e5346','UId':'0f7e3999-92bb-4f67-a6b3-cb1e1209828e','Col':3,'Row':28,'Format':'string','Value':' ','TargetCode':''}</v>
      </c>
    </row>
    <row r="410" spans="1:1" x14ac:dyDescent="0.2">
      <c r="A410" t="str">
        <f>CONCATENATE("{'SheetId':'99d563c2-b476-4e80-b042-49566c5e5346'",",","'UId':'a52491b8-5070-4682-bbb7-80da0deda567'",",'Col':",COLUMN(BCLCTT_TrucTiep!D28),",'Row':",ROW(BCLCTT_TrucTiep!D28),",","'Format':'numberic'",",'Value':'",SUBSTITUTE(BCLCTT_TrucTiep!D28,"'","\'"),"','TargetCode':''}")</f>
        <v>{'SheetId':'99d563c2-b476-4e80-b042-49566c5e5346','UId':'a52491b8-5070-4682-bbb7-80da0deda567','Col':4,'Row':28,'Format':'numberic','Value':'','TargetCode':''}</v>
      </c>
    </row>
    <row r="411" spans="1:1" x14ac:dyDescent="0.2">
      <c r="A411" t="str">
        <f>CONCATENATE("{'SheetId':'99d563c2-b476-4e80-b042-49566c5e5346'",",","'UId':'6fa37f77-ca96-4c8a-a8fa-f6e9120e482c'",",'Col':",COLUMN(BCLCTT_TrucTiep!E28),",'Row':",ROW(BCLCTT_TrucTiep!E28),",","'Format':'numberic'",",'Value':'",SUBSTITUTE(BCLCTT_TrucTiep!E28,"'","\'"),"','TargetCode':''}")</f>
        <v>{'SheetId':'99d563c2-b476-4e80-b042-49566c5e5346','UId':'6fa37f77-ca96-4c8a-a8fa-f6e9120e482c','Col':5,'Row':28,'Format':'numberic','Value':'','TargetCode':''}</v>
      </c>
    </row>
    <row r="412" spans="1:1" x14ac:dyDescent="0.2">
      <c r="A412" t="str">
        <f>CONCATENATE("{'SheetId':'99d563c2-b476-4e80-b042-49566c5e5346'",",","'UId':'ef82e226-b661-499c-9560-f5cdecf915ec'",",'Col':",COLUMN(BCLCTT_TrucTiep!C29),",'Row':",ROW(BCLCTT_TrucTiep!C29),",","'Format':'string'",",'Value':'",SUBSTITUTE(BCLCTT_TrucTiep!C29,"'","\'"),"','TargetCode':''}")</f>
        <v>{'SheetId':'99d563c2-b476-4e80-b042-49566c5e5346','UId':'ef82e226-b661-499c-9560-f5cdecf915ec','Col':3,'Row':29,'Format':'string','Value':' ','TargetCode':''}</v>
      </c>
    </row>
    <row r="413" spans="1:1" x14ac:dyDescent="0.2">
      <c r="A413" t="str">
        <f>CONCATENATE("{'SheetId':'99d563c2-b476-4e80-b042-49566c5e5346'",",","'UId':'b750c9a1-11d4-4790-8dd3-1c5eef75b813'",",'Col':",COLUMN(BCLCTT_TrucTiep!D29),",'Row':",ROW(BCLCTT_TrucTiep!D29),",","'Format':'numberic'",",'Value':'",SUBSTITUTE(BCLCTT_TrucTiep!D29,"'","\'"),"','TargetCode':''}")</f>
        <v>{'SheetId':'99d563c2-b476-4e80-b042-49566c5e5346','UId':'b750c9a1-11d4-4790-8dd3-1c5eef75b813','Col':4,'Row':29,'Format':'numberic','Value':'0','TargetCode':''}</v>
      </c>
    </row>
    <row r="414" spans="1:1" x14ac:dyDescent="0.2">
      <c r="A414" t="str">
        <f>CONCATENATE("{'SheetId':'99d563c2-b476-4e80-b042-49566c5e5346'",",","'UId':'07123851-5ffe-4f26-9d5f-f2c56f3c56fd'",",'Col':",COLUMN(BCLCTT_TrucTiep!E29),",'Row':",ROW(BCLCTT_TrucTiep!E29),",","'Format':'numberic'",",'Value':'",SUBSTITUTE(BCLCTT_TrucTiep!E29,"'","\'"),"','TargetCode':''}")</f>
        <v>{'SheetId':'99d563c2-b476-4e80-b042-49566c5e5346','UId':'07123851-5ffe-4f26-9d5f-f2c56f3c56fd','Col':5,'Row':29,'Format':'numberic','Value':'','TargetCode':''}</v>
      </c>
    </row>
    <row r="415" spans="1:1" x14ac:dyDescent="0.2">
      <c r="A415" t="str">
        <f>CONCATENATE("{'SheetId':'99d563c2-b476-4e80-b042-49566c5e5346'",",","'UId':'71f87bb1-1c46-4875-911e-59f45aec5850'",",'Col':",COLUMN(BCLCTT_TrucTiep!C30),",'Row':",ROW(BCLCTT_TrucTiep!C30),",","'Format':'string'",",'Value':'",SUBSTITUTE(BCLCTT_TrucTiep!C30,"'","\'"),"','TargetCode':''}")</f>
        <v>{'SheetId':'99d563c2-b476-4e80-b042-49566c5e5346','UId':'71f87bb1-1c46-4875-911e-59f45aec5850','Col':3,'Row':30,'Format':'string','Value':' ','TargetCode':''}</v>
      </c>
    </row>
    <row r="416" spans="1:1" x14ac:dyDescent="0.2">
      <c r="A416" t="str">
        <f>CONCATENATE("{'SheetId':'99d563c2-b476-4e80-b042-49566c5e5346'",",","'UId':'0a82b26d-85b4-4902-b3d4-0ba28c764d49'",",'Col':",COLUMN(BCLCTT_TrucTiep!D30),",'Row':",ROW(BCLCTT_TrucTiep!D30),",","'Format':'numberic'",",'Value':'",SUBSTITUTE(BCLCTT_TrucTiep!D30,"'","\'"),"','TargetCode':''}")</f>
        <v>{'SheetId':'99d563c2-b476-4e80-b042-49566c5e5346','UId':'0a82b26d-85b4-4902-b3d4-0ba28c764d49','Col':4,'Row':30,'Format':'numberic','Value':'-2920416','TargetCode':''}</v>
      </c>
    </row>
    <row r="417" spans="1:1" x14ac:dyDescent="0.2">
      <c r="A417" t="str">
        <f>CONCATENATE("{'SheetId':'99d563c2-b476-4e80-b042-49566c5e5346'",",","'UId':'29f36dfd-5b62-4b74-a18b-a1cda986897e'",",'Col':",COLUMN(BCLCTT_TrucTiep!E30),",'Row':",ROW(BCLCTT_TrucTiep!E30),",","'Format':'numberic'",",'Value':'",SUBSTITUTE(BCLCTT_TrucTiep!E30,"'","\'"),"','TargetCode':''}")</f>
        <v>{'SheetId':'99d563c2-b476-4e80-b042-49566c5e5346','UId':'29f36dfd-5b62-4b74-a18b-a1cda986897e','Col':5,'Row':30,'Format':'numberic','Value':'-24816369369','TargetCode':''}</v>
      </c>
    </row>
    <row r="418" spans="1:1" x14ac:dyDescent="0.2">
      <c r="A418" t="str">
        <f>CONCATENATE("{'SheetId':'99d563c2-b476-4e80-b042-49566c5e5346'",",","'UId':'7a01150c-199b-4989-9310-d0bbfc63fdd0'",",'Col':",COLUMN(BCLCTT_TrucTiep!C31),",'Row':",ROW(BCLCTT_TrucTiep!C31),",","'Format':'string'",",'Value':'",SUBSTITUTE(BCLCTT_TrucTiep!C31,"'","\'"),"','TargetCode':''}")</f>
        <v>{'SheetId':'99d563c2-b476-4e80-b042-49566c5e5346','UId':'7a01150c-199b-4989-9310-d0bbfc63fdd0','Col':3,'Row':31,'Format':'string','Value':' ','TargetCode':''}</v>
      </c>
    </row>
    <row r="419" spans="1:1" x14ac:dyDescent="0.2">
      <c r="A419" t="str">
        <f>CONCATENATE("{'SheetId':'99d563c2-b476-4e80-b042-49566c5e5346'",",","'UId':'3fcc0958-20be-4903-ba26-d01638f957db'",",'Col':",COLUMN(BCLCTT_TrucTiep!D31),",'Row':",ROW(BCLCTT_TrucTiep!D31),",","'Format':'numberic'",",'Value':'",SUBSTITUTE(BCLCTT_TrucTiep!D31,"'","\'"),"','TargetCode':''}")</f>
        <v>{'SheetId':'99d563c2-b476-4e80-b042-49566c5e5346','UId':'3fcc0958-20be-4903-ba26-d01638f957db','Col':4,'Row':31,'Format':'numberic','Value':'443857191','TargetCode':''}</v>
      </c>
    </row>
    <row r="420" spans="1:1" x14ac:dyDescent="0.2">
      <c r="A420" t="str">
        <f>CONCATENATE("{'SheetId':'99d563c2-b476-4e80-b042-49566c5e5346'",",","'UId':'c7ade634-1866-4c82-9b80-b21668d38979'",",'Col':",COLUMN(BCLCTT_TrucTiep!E31),",'Row':",ROW(BCLCTT_TrucTiep!E31),",","'Format':'numberic'",",'Value':'",SUBSTITUTE(BCLCTT_TrucTiep!E31,"'","\'"),"','TargetCode':''}")</f>
        <v>{'SheetId':'99d563c2-b476-4e80-b042-49566c5e5346','UId':'c7ade634-1866-4c82-9b80-b21668d38979','Col':5,'Row':31,'Format':'numberic','Value':'25260226560','TargetCode':''}</v>
      </c>
    </row>
    <row r="421" spans="1:1" x14ac:dyDescent="0.2">
      <c r="A421" t="str">
        <f>CONCATENATE("{'SheetId':'99d563c2-b476-4e80-b042-49566c5e5346'",",","'UId':'1a75e9e5-47ab-4aff-976a-d3f0795843aa'",",'Col':",COLUMN(BCLCTT_TrucTiep!C32),",'Row':",ROW(BCLCTT_TrucTiep!C32),",","'Format':'string'",",'Value':'",SUBSTITUTE(BCLCTT_TrucTiep!C32,"'","\'"),"','TargetCode':''}")</f>
        <v>{'SheetId':'99d563c2-b476-4e80-b042-49566c5e5346','UId':'1a75e9e5-47ab-4aff-976a-d3f0795843aa','Col':3,'Row':32,'Format':'string','Value':' ','TargetCode':''}</v>
      </c>
    </row>
    <row r="422" spans="1:1" x14ac:dyDescent="0.2">
      <c r="A422" t="str">
        <f>CONCATENATE("{'SheetId':'99d563c2-b476-4e80-b042-49566c5e5346'",",","'UId':'c38530c2-a4ac-41d5-a67f-5b72493cc1df'",",'Col':",COLUMN(BCLCTT_TrucTiep!D32),",'Row':",ROW(BCLCTT_TrucTiep!D32),",","'Format':'numberic'",",'Value':'",SUBSTITUTE(BCLCTT_TrucTiep!D32,"'","\'"),"','TargetCode':''}")</f>
        <v>{'SheetId':'99d563c2-b476-4e80-b042-49566c5e5346','UId':'c38530c2-a4ac-41d5-a67f-5b72493cc1df','Col':4,'Row':32,'Format':'numberic','Value':'','TargetCode':''}</v>
      </c>
    </row>
    <row r="423" spans="1:1" x14ac:dyDescent="0.2">
      <c r="A423" t="str">
        <f>CONCATENATE("{'SheetId':'99d563c2-b476-4e80-b042-49566c5e5346'",",","'UId':'262d9a2f-f70e-4d25-b713-cbb9fc3d79a8'",",'Col':",COLUMN(BCLCTT_TrucTiep!E32),",'Row':",ROW(BCLCTT_TrucTiep!E32),",","'Format':'numberic'",",'Value':'",SUBSTITUTE(BCLCTT_TrucTiep!E32,"'","\'"),"','TargetCode':''}")</f>
        <v>{'SheetId':'99d563c2-b476-4e80-b042-49566c5e5346','UId':'262d9a2f-f70e-4d25-b713-cbb9fc3d79a8','Col':5,'Row':32,'Format':'numberic','Value':'','TargetCode':''}</v>
      </c>
    </row>
    <row r="424" spans="1:1" x14ac:dyDescent="0.2">
      <c r="A424" t="str">
        <f>CONCATENATE("{'SheetId':'99d563c2-b476-4e80-b042-49566c5e5346'",",","'UId':'bd675029-9c8d-4875-9d5a-72c8af1bfd91'",",'Col':",COLUMN(BCLCTT_TrucTiep!C33),",'Row':",ROW(BCLCTT_TrucTiep!C33),",","'Format':'string'",",'Value':'",SUBSTITUTE(BCLCTT_TrucTiep!C33,"'","\'"),"','TargetCode':''}")</f>
        <v>{'SheetId':'99d563c2-b476-4e80-b042-49566c5e5346','UId':'bd675029-9c8d-4875-9d5a-72c8af1bfd91','Col':3,'Row':33,'Format':'string','Value':' ','TargetCode':''}</v>
      </c>
    </row>
    <row r="425" spans="1:1" x14ac:dyDescent="0.2">
      <c r="A425" t="str">
        <f>CONCATENATE("{'SheetId':'99d563c2-b476-4e80-b042-49566c5e5346'",",","'UId':'cef2c696-ab5e-43be-a61b-12cf85d978ff'",",'Col':",COLUMN(BCLCTT_TrucTiep!D33),",'Row':",ROW(BCLCTT_TrucTiep!D33),",","'Format':'numberic'",",'Value':'",SUBSTITUTE(BCLCTT_TrucTiep!D33,"'","\'"),"','TargetCode':''}")</f>
        <v>{'SheetId':'99d563c2-b476-4e80-b042-49566c5e5346','UId':'cef2c696-ab5e-43be-a61b-12cf85d978ff','Col':4,'Row':33,'Format':'numberic','Value':'440936775','TargetCode':''}</v>
      </c>
    </row>
    <row r="426" spans="1:1" x14ac:dyDescent="0.2">
      <c r="A426" t="str">
        <f>CONCATENATE("{'SheetId':'99d563c2-b476-4e80-b042-49566c5e5346'",",","'UId':'694cbd0b-737e-462c-bc1f-e1dfea50546d'",",'Col':",COLUMN(BCLCTT_TrucTiep!E33),",'Row':",ROW(BCLCTT_TrucTiep!E33),",","'Format':'numberic'",",'Value':'",SUBSTITUTE(BCLCTT_TrucTiep!E33,"'","\'"),"','TargetCode':''}")</f>
        <v>{'SheetId':'99d563c2-b476-4e80-b042-49566c5e5346','UId':'694cbd0b-737e-462c-bc1f-e1dfea50546d','Col':5,'Row':33,'Format':'numberic','Value':'443857191','TargetCode':''}</v>
      </c>
    </row>
    <row r="427" spans="1:1" x14ac:dyDescent="0.2">
      <c r="A427" t="str">
        <f>CONCATENATE("{'SheetId':'b2e20e0b-30da-4acd-9b8e-2513b713b45f'",",","'UId':'05e1981d-1ff1-4910-91c3-fe940369e89a'",",'Col':",COLUMN(BCTinhHinhBienDongVCSH!C5),",'Row':",ROW(BCTinhHinhBienDongVCSH!C5),",","'Format':'string'",",'Value':'",SUBSTITUTE(BCTinhHinhBienDongVCSH!C5,"'","\'"),"','TargetCode':''}")</f>
        <v>{'SheetId':'b2e20e0b-30da-4acd-9b8e-2513b713b45f','UId':'05e1981d-1ff1-4910-91c3-fe940369e89a','Col':3,'Row':5,'Format':'string','Value':' ','TargetCode':''}</v>
      </c>
    </row>
    <row r="428" spans="1:1" x14ac:dyDescent="0.2">
      <c r="A428" t="str">
        <f>CONCATENATE("{'SheetId':'b2e20e0b-30da-4acd-9b8e-2513b713b45f'",",","'UId':'00c99fe4-238c-4564-bdef-69cd31405267'",",'Col':",COLUMN(BCTinhHinhBienDongVCSH!D5),",'Row':",ROW(BCTinhHinhBienDongVCSH!D5),",","'Format':'numberic'",",'Value':'",SUBSTITUTE(BCTinhHinhBienDongVCSH!D5,"'","\'"),"','TargetCode':''}")</f>
        <v>{'SheetId':'b2e20e0b-30da-4acd-9b8e-2513b713b45f','UId':'00c99fe4-238c-4564-bdef-69cd31405267','Col':4,'Row':5,'Format':'numberic','Value':'50000000000','TargetCode':''}</v>
      </c>
    </row>
    <row r="429" spans="1:1" x14ac:dyDescent="0.2">
      <c r="A429" t="str">
        <f>CONCATENATE("{'SheetId':'b2e20e0b-30da-4acd-9b8e-2513b713b45f'",",","'UId':'a5f40351-5714-4087-977d-51f54aa392fb'",",'Col':",COLUMN(BCTinhHinhBienDongVCSH!E5),",'Row':",ROW(BCTinhHinhBienDongVCSH!E5),",","'Format':'numberic'",",'Value':'",SUBSTITUTE(BCTinhHinhBienDongVCSH!E5,"'","\'"),"','TargetCode':''}")</f>
        <v>{'SheetId':'b2e20e0b-30da-4acd-9b8e-2513b713b45f','UId':'a5f40351-5714-4087-977d-51f54aa392fb','Col':5,'Row':5,'Format':'numberic','Value':'50000000000','TargetCode':''}</v>
      </c>
    </row>
    <row r="430" spans="1:1" x14ac:dyDescent="0.2">
      <c r="A430" t="str">
        <f>CONCATENATE("{'SheetId':'b2e20e0b-30da-4acd-9b8e-2513b713b45f'",",","'UId':'6ab2f837-b47a-4184-9921-d28ed7a876db'",",'Col':",COLUMN(BCTinhHinhBienDongVCSH!F5),",'Row':",ROW(BCTinhHinhBienDongVCSH!F5),",","'Format':'numberic'",",'Value':'",SUBSTITUTE(BCTinhHinhBienDongVCSH!F5,"'","\'"),"','TargetCode':''}")</f>
        <v>{'SheetId':'b2e20e0b-30da-4acd-9b8e-2513b713b45f','UId':'6ab2f837-b47a-4184-9921-d28ed7a876db','Col':6,'Row':5,'Format':'numberic','Value':'','TargetCode':''}</v>
      </c>
    </row>
    <row r="431" spans="1:1" x14ac:dyDescent="0.2">
      <c r="A431" t="str">
        <f>CONCATENATE("{'SheetId':'b2e20e0b-30da-4acd-9b8e-2513b713b45f'",",","'UId':'d7ba9f18-0536-43b2-b036-a5f21be82e1a'",",'Col':",COLUMN(BCTinhHinhBienDongVCSH!G5),",'Row':",ROW(BCTinhHinhBienDongVCSH!G5),",","'Format':'numberic'",",'Value':'",SUBSTITUTE(BCTinhHinhBienDongVCSH!G5,"'","\'"),"','TargetCode':''}")</f>
        <v>{'SheetId':'b2e20e0b-30da-4acd-9b8e-2513b713b45f','UId':'d7ba9f18-0536-43b2-b036-a5f21be82e1a','Col':7,'Row':5,'Format':'numberic','Value':'','TargetCode':''}</v>
      </c>
    </row>
    <row r="432" spans="1:1" x14ac:dyDescent="0.2">
      <c r="A432" t="str">
        <f>CONCATENATE("{'SheetId':'b2e20e0b-30da-4acd-9b8e-2513b713b45f'",",","'UId':'0f6f0fec-3ddf-4c91-8770-52351e613b7a'",",'Col':",COLUMN(BCTinhHinhBienDongVCSH!H5),",'Row':",ROW(BCTinhHinhBienDongVCSH!H5),",","'Format':'numberic'",",'Value':'",SUBSTITUTE(BCTinhHinhBienDongVCSH!H5,"'","\'"),"','TargetCode':''}")</f>
        <v>{'SheetId':'b2e20e0b-30da-4acd-9b8e-2513b713b45f','UId':'0f6f0fec-3ddf-4c91-8770-52351e613b7a','Col':8,'Row':5,'Format':'numberic','Value':'','TargetCode':''}</v>
      </c>
    </row>
    <row r="433" spans="1:1" x14ac:dyDescent="0.2">
      <c r="A433" t="str">
        <f>CONCATENATE("{'SheetId':'b2e20e0b-30da-4acd-9b8e-2513b713b45f'",",","'UId':'13ef8549-cbba-44f9-96b5-26b94e961299'",",'Col':",COLUMN(BCTinhHinhBienDongVCSH!I5),",'Row':",ROW(BCTinhHinhBienDongVCSH!I5),",","'Format':'numberic'",",'Value':'",SUBSTITUTE(BCTinhHinhBienDongVCSH!I5,"'","\'"),"','TargetCode':''}")</f>
        <v>{'SheetId':'b2e20e0b-30da-4acd-9b8e-2513b713b45f','UId':'13ef8549-cbba-44f9-96b5-26b94e961299','Col':9,'Row':5,'Format':'numberic','Value':'','TargetCode':''}</v>
      </c>
    </row>
    <row r="434" spans="1:1" x14ac:dyDescent="0.2">
      <c r="A434" t="str">
        <f>CONCATENATE("{'SheetId':'b2e20e0b-30da-4acd-9b8e-2513b713b45f'",",","'UId':'d2a11c08-01a8-40b5-b93f-1f96e0398b4b'",",'Col':",COLUMN(BCTinhHinhBienDongVCSH!J5),",'Row':",ROW(BCTinhHinhBienDongVCSH!J5),",","'Format':'numberic'",",'Value':'",SUBSTITUTE(BCTinhHinhBienDongVCSH!J5,"'","\'"),"','TargetCode':''}")</f>
        <v>{'SheetId':'b2e20e0b-30da-4acd-9b8e-2513b713b45f','UId':'d2a11c08-01a8-40b5-b93f-1f96e0398b4b','Col':10,'Row':5,'Format':'numberic','Value':'50000000000','TargetCode':''}</v>
      </c>
    </row>
    <row r="435" spans="1:1" x14ac:dyDescent="0.2">
      <c r="A435" t="str">
        <f>CONCATENATE("{'SheetId':'b2e20e0b-30da-4acd-9b8e-2513b713b45f'",",","'UId':'0eb02317-2e4f-4e36-bfc3-97fdbfec3878'",",'Col':",COLUMN(BCTinhHinhBienDongVCSH!K5),",'Row':",ROW(BCTinhHinhBienDongVCSH!K5),",","'Format':'numberic'",",'Value':'",SUBSTITUTE(BCTinhHinhBienDongVCSH!K5,"'","\'"),"','TargetCode':''}")</f>
        <v>{'SheetId':'b2e20e0b-30da-4acd-9b8e-2513b713b45f','UId':'0eb02317-2e4f-4e36-bfc3-97fdbfec3878','Col':11,'Row':5,'Format':'numberic','Value':'50000000000','TargetCode':''}</v>
      </c>
    </row>
    <row r="436" spans="1:1" x14ac:dyDescent="0.2">
      <c r="A436" t="str">
        <f>CONCATENATE("{'SheetId':'b2e20e0b-30da-4acd-9b8e-2513b713b45f'",",","'UId':'9c13fc48-5d33-4dea-a480-9dfd7f7f373f'",",'Col':",COLUMN(BCTinhHinhBienDongVCSH!C6),",'Row':",ROW(BCTinhHinhBienDongVCSH!C6),",","'Format':'string'",",'Value':'",SUBSTITUTE(BCTinhHinhBienDongVCSH!C6,"'","\'"),"','TargetCode':''}")</f>
        <v>{'SheetId':'b2e20e0b-30da-4acd-9b8e-2513b713b45f','UId':'9c13fc48-5d33-4dea-a480-9dfd7f7f373f','Col':3,'Row':6,'Format':'string','Value':' ','TargetCode':''}</v>
      </c>
    </row>
    <row r="437" spans="1:1" x14ac:dyDescent="0.2">
      <c r="A437" t="str">
        <f>CONCATENATE("{'SheetId':'b2e20e0b-30da-4acd-9b8e-2513b713b45f'",",","'UId':'61ab2285-bb7b-4d29-975d-28b0c3a71b09'",",'Col':",COLUMN(BCTinhHinhBienDongVCSH!D6),",'Row':",ROW(BCTinhHinhBienDongVCSH!D6),",","'Format':'numberic'",",'Value':'",SUBSTITUTE(BCTinhHinhBienDongVCSH!D6,"'","\'"),"','TargetCode':''}")</f>
        <v>{'SheetId':'b2e20e0b-30da-4acd-9b8e-2513b713b45f','UId':'61ab2285-bb7b-4d29-975d-28b0c3a71b09','Col':4,'Row':6,'Format':'numberic','Value':'','TargetCode':''}</v>
      </c>
    </row>
    <row r="438" spans="1:1" x14ac:dyDescent="0.2">
      <c r="A438" t="str">
        <f>CONCATENATE("{'SheetId':'b2e20e0b-30da-4acd-9b8e-2513b713b45f'",",","'UId':'131929fc-ea86-4b2a-865a-204dad543f0c'",",'Col':",COLUMN(BCTinhHinhBienDongVCSH!E6),",'Row':",ROW(BCTinhHinhBienDongVCSH!E6),",","'Format':'numberic'",",'Value':'",SUBSTITUTE(BCTinhHinhBienDongVCSH!E6,"'","\'"),"','TargetCode':''}")</f>
        <v>{'SheetId':'b2e20e0b-30da-4acd-9b8e-2513b713b45f','UId':'131929fc-ea86-4b2a-865a-204dad543f0c','Col':5,'Row':6,'Format':'numberic','Value':'','TargetCode':''}</v>
      </c>
    </row>
    <row r="439" spans="1:1" x14ac:dyDescent="0.2">
      <c r="A439" t="str">
        <f>CONCATENATE("{'SheetId':'b2e20e0b-30da-4acd-9b8e-2513b713b45f'",",","'UId':'01d15065-1e55-426b-9c6e-5b0d3b563187'",",'Col':",COLUMN(BCTinhHinhBienDongVCSH!F6),",'Row':",ROW(BCTinhHinhBienDongVCSH!F6),",","'Format':'numberic'",",'Value':'",SUBSTITUTE(BCTinhHinhBienDongVCSH!F6,"'","\'"),"','TargetCode':''}")</f>
        <v>{'SheetId':'b2e20e0b-30da-4acd-9b8e-2513b713b45f','UId':'01d15065-1e55-426b-9c6e-5b0d3b563187','Col':6,'Row':6,'Format':'numberic','Value':'','TargetCode':''}</v>
      </c>
    </row>
    <row r="440" spans="1:1" x14ac:dyDescent="0.2">
      <c r="A440" t="str">
        <f>CONCATENATE("{'SheetId':'b2e20e0b-30da-4acd-9b8e-2513b713b45f'",",","'UId':'96dfd8bf-e199-4201-b144-86d653185a18'",",'Col':",COLUMN(BCTinhHinhBienDongVCSH!G6),",'Row':",ROW(BCTinhHinhBienDongVCSH!G6),",","'Format':'numberic'",",'Value':'",SUBSTITUTE(BCTinhHinhBienDongVCSH!G6,"'","\'"),"','TargetCode':''}")</f>
        <v>{'SheetId':'b2e20e0b-30da-4acd-9b8e-2513b713b45f','UId':'96dfd8bf-e199-4201-b144-86d653185a18','Col':7,'Row':6,'Format':'numberic','Value':'','TargetCode':''}</v>
      </c>
    </row>
    <row r="441" spans="1:1" x14ac:dyDescent="0.2">
      <c r="A441" t="str">
        <f>CONCATENATE("{'SheetId':'b2e20e0b-30da-4acd-9b8e-2513b713b45f'",",","'UId':'91f41d39-a777-4163-87c5-61955d6924f7'",",'Col':",COLUMN(BCTinhHinhBienDongVCSH!H6),",'Row':",ROW(BCTinhHinhBienDongVCSH!H6),",","'Format':'numberic'",",'Value':'",SUBSTITUTE(BCTinhHinhBienDongVCSH!H6,"'","\'"),"','TargetCode':''}")</f>
        <v>{'SheetId':'b2e20e0b-30da-4acd-9b8e-2513b713b45f','UId':'91f41d39-a777-4163-87c5-61955d6924f7','Col':8,'Row':6,'Format':'numberic','Value':'','TargetCode':''}</v>
      </c>
    </row>
    <row r="442" spans="1:1" x14ac:dyDescent="0.2">
      <c r="A442" t="str">
        <f>CONCATENATE("{'SheetId':'b2e20e0b-30da-4acd-9b8e-2513b713b45f'",",","'UId':'bacec4c8-b669-4a26-a726-22aead96006a'",",'Col':",COLUMN(BCTinhHinhBienDongVCSH!I6),",'Row':",ROW(BCTinhHinhBienDongVCSH!I6),",","'Format':'numberic'",",'Value':'",SUBSTITUTE(BCTinhHinhBienDongVCSH!I6,"'","\'"),"','TargetCode':''}")</f>
        <v>{'SheetId':'b2e20e0b-30da-4acd-9b8e-2513b713b45f','UId':'bacec4c8-b669-4a26-a726-22aead96006a','Col':9,'Row':6,'Format':'numberic','Value':'','TargetCode':''}</v>
      </c>
    </row>
    <row r="443" spans="1:1" x14ac:dyDescent="0.2">
      <c r="A443" t="str">
        <f>CONCATENATE("{'SheetId':'b2e20e0b-30da-4acd-9b8e-2513b713b45f'",",","'UId':'c8a64f6f-af0b-4456-8455-022f238dfe51'",",'Col':",COLUMN(BCTinhHinhBienDongVCSH!J6),",'Row':",ROW(BCTinhHinhBienDongVCSH!J6),",","'Format':'numberic'",",'Value':'",SUBSTITUTE(BCTinhHinhBienDongVCSH!J6,"'","\'"),"','TargetCode':''}")</f>
        <v>{'SheetId':'b2e20e0b-30da-4acd-9b8e-2513b713b45f','UId':'c8a64f6f-af0b-4456-8455-022f238dfe51','Col':10,'Row':6,'Format':'numberic','Value':'','TargetCode':''}</v>
      </c>
    </row>
    <row r="444" spans="1:1" x14ac:dyDescent="0.2">
      <c r="A444" t="str">
        <f>CONCATENATE("{'SheetId':'b2e20e0b-30da-4acd-9b8e-2513b713b45f'",",","'UId':'e5768c25-5c50-4871-8f86-ef635b89391e'",",'Col':",COLUMN(BCTinhHinhBienDongVCSH!K6),",'Row':",ROW(BCTinhHinhBienDongVCSH!K6),",","'Format':'numberic'",",'Value':'",SUBSTITUTE(BCTinhHinhBienDongVCSH!K6,"'","\'"),"','TargetCode':''}")</f>
        <v>{'SheetId':'b2e20e0b-30da-4acd-9b8e-2513b713b45f','UId':'e5768c25-5c50-4871-8f86-ef635b89391e','Col':11,'Row':6,'Format':'numberic','Value':'','TargetCode':''}</v>
      </c>
    </row>
    <row r="445" spans="1:1" x14ac:dyDescent="0.2">
      <c r="A445" t="str">
        <f>CONCATENATE("{'SheetId':'b2e20e0b-30da-4acd-9b8e-2513b713b45f'",",","'UId':'972b80e0-10b0-4a2e-8960-4b2513019944'",",'Col':",COLUMN(BCTinhHinhBienDongVCSH!C7),",'Row':",ROW(BCTinhHinhBienDongVCSH!C7),",","'Format':'string'",",'Value':'",SUBSTITUTE(BCTinhHinhBienDongVCSH!C7,"'","\'"),"','TargetCode':''}")</f>
        <v>{'SheetId':'b2e20e0b-30da-4acd-9b8e-2513b713b45f','UId':'972b80e0-10b0-4a2e-8960-4b2513019944','Col':3,'Row':7,'Format':'string','Value':' ','TargetCode':''}</v>
      </c>
    </row>
    <row r="446" spans="1:1" x14ac:dyDescent="0.2">
      <c r="A446" t="str">
        <f>CONCATENATE("{'SheetId':'b2e20e0b-30da-4acd-9b8e-2513b713b45f'",",","'UId':'5a7b79d0-686a-4a35-905d-86d6200cc8fb'",",'Col':",COLUMN(BCTinhHinhBienDongVCSH!D7),",'Row':",ROW(BCTinhHinhBienDongVCSH!D7),",","'Format':'numberic'",",'Value':'",SUBSTITUTE(BCTinhHinhBienDongVCSH!D7,"'","\'"),"','TargetCode':''}")</f>
        <v>{'SheetId':'b2e20e0b-30da-4acd-9b8e-2513b713b45f','UId':'5a7b79d0-686a-4a35-905d-86d6200cc8fb','Col':4,'Row':7,'Format':'numberic','Value':'','TargetCode':''}</v>
      </c>
    </row>
    <row r="447" spans="1:1" x14ac:dyDescent="0.2">
      <c r="A447" t="str">
        <f>CONCATENATE("{'SheetId':'b2e20e0b-30da-4acd-9b8e-2513b713b45f'",",","'UId':'5ea4388d-869e-4663-8899-4857f3efe5b8'",",'Col':",COLUMN(BCTinhHinhBienDongVCSH!E7),",'Row':",ROW(BCTinhHinhBienDongVCSH!E7),",","'Format':'numberic'",",'Value':'",SUBSTITUTE(BCTinhHinhBienDongVCSH!E7,"'","\'"),"','TargetCode':''}")</f>
        <v>{'SheetId':'b2e20e0b-30da-4acd-9b8e-2513b713b45f','UId':'5ea4388d-869e-4663-8899-4857f3efe5b8','Col':5,'Row':7,'Format':'numberic','Value':'','TargetCode':''}</v>
      </c>
    </row>
    <row r="448" spans="1:1" x14ac:dyDescent="0.2">
      <c r="A448" t="str">
        <f>CONCATENATE("{'SheetId':'b2e20e0b-30da-4acd-9b8e-2513b713b45f'",",","'UId':'2feaa9bd-fc64-46a0-a3ee-43e5875844cb'",",'Col':",COLUMN(BCTinhHinhBienDongVCSH!F7),",'Row':",ROW(BCTinhHinhBienDongVCSH!F7),",","'Format':'numberic'",",'Value':'",SUBSTITUTE(BCTinhHinhBienDongVCSH!F7,"'","\'"),"','TargetCode':''}")</f>
        <v>{'SheetId':'b2e20e0b-30da-4acd-9b8e-2513b713b45f','UId':'2feaa9bd-fc64-46a0-a3ee-43e5875844cb','Col':6,'Row':7,'Format':'numberic','Value':'','TargetCode':''}</v>
      </c>
    </row>
    <row r="449" spans="1:1" x14ac:dyDescent="0.2">
      <c r="A449" t="str">
        <f>CONCATENATE("{'SheetId':'b2e20e0b-30da-4acd-9b8e-2513b713b45f'",",","'UId':'7af316f6-c8cd-4316-8d19-f10ad6c54d19'",",'Col':",COLUMN(BCTinhHinhBienDongVCSH!G7),",'Row':",ROW(BCTinhHinhBienDongVCSH!G7),",","'Format':'numberic'",",'Value':'",SUBSTITUTE(BCTinhHinhBienDongVCSH!G7,"'","\'"),"','TargetCode':''}")</f>
        <v>{'SheetId':'b2e20e0b-30da-4acd-9b8e-2513b713b45f','UId':'7af316f6-c8cd-4316-8d19-f10ad6c54d19','Col':7,'Row':7,'Format':'numberic','Value':'','TargetCode':''}</v>
      </c>
    </row>
    <row r="450" spans="1:1" x14ac:dyDescent="0.2">
      <c r="A450" t="str">
        <f>CONCATENATE("{'SheetId':'b2e20e0b-30da-4acd-9b8e-2513b713b45f'",",","'UId':'b8f86cdd-3179-4d85-b2c3-fa06d4ec9f6c'",",'Col':",COLUMN(BCTinhHinhBienDongVCSH!H7),",'Row':",ROW(BCTinhHinhBienDongVCSH!H7),",","'Format':'numberic'",",'Value':'",SUBSTITUTE(BCTinhHinhBienDongVCSH!H7,"'","\'"),"','TargetCode':''}")</f>
        <v>{'SheetId':'b2e20e0b-30da-4acd-9b8e-2513b713b45f','UId':'b8f86cdd-3179-4d85-b2c3-fa06d4ec9f6c','Col':8,'Row':7,'Format':'numberic','Value':'','TargetCode':''}</v>
      </c>
    </row>
    <row r="451" spans="1:1" x14ac:dyDescent="0.2">
      <c r="A451" t="str">
        <f>CONCATENATE("{'SheetId':'b2e20e0b-30da-4acd-9b8e-2513b713b45f'",",","'UId':'f2bc3b92-3c6a-49b8-adc1-bc66ef7f165c'",",'Col':",COLUMN(BCTinhHinhBienDongVCSH!I7),",'Row':",ROW(BCTinhHinhBienDongVCSH!I7),",","'Format':'numberic'",",'Value':'",SUBSTITUTE(BCTinhHinhBienDongVCSH!I7,"'","\'"),"','TargetCode':''}")</f>
        <v>{'SheetId':'b2e20e0b-30da-4acd-9b8e-2513b713b45f','UId':'f2bc3b92-3c6a-49b8-adc1-bc66ef7f165c','Col':9,'Row':7,'Format':'numberic','Value':'','TargetCode':''}</v>
      </c>
    </row>
    <row r="452" spans="1:1" x14ac:dyDescent="0.2">
      <c r="A452" t="str">
        <f>CONCATENATE("{'SheetId':'b2e20e0b-30da-4acd-9b8e-2513b713b45f'",",","'UId':'9a5ec15f-284c-4311-9b37-e77a6efb24e8'",",'Col':",COLUMN(BCTinhHinhBienDongVCSH!J7),",'Row':",ROW(BCTinhHinhBienDongVCSH!J7),",","'Format':'numberic'",",'Value':'",SUBSTITUTE(BCTinhHinhBienDongVCSH!J7,"'","\'"),"','TargetCode':''}")</f>
        <v>{'SheetId':'b2e20e0b-30da-4acd-9b8e-2513b713b45f','UId':'9a5ec15f-284c-4311-9b37-e77a6efb24e8','Col':10,'Row':7,'Format':'numberic','Value':'','TargetCode':''}</v>
      </c>
    </row>
    <row r="453" spans="1:1" x14ac:dyDescent="0.2">
      <c r="A453" t="str">
        <f>CONCATENATE("{'SheetId':'b2e20e0b-30da-4acd-9b8e-2513b713b45f'",",","'UId':'551ffafe-2c9e-4b02-a24d-d23905a89f1e'",",'Col':",COLUMN(BCTinhHinhBienDongVCSH!K7),",'Row':",ROW(BCTinhHinhBienDongVCSH!K7),",","'Format':'numberic'",",'Value':'",SUBSTITUTE(BCTinhHinhBienDongVCSH!K7,"'","\'"),"','TargetCode':''}")</f>
        <v>{'SheetId':'b2e20e0b-30da-4acd-9b8e-2513b713b45f','UId':'551ffafe-2c9e-4b02-a24d-d23905a89f1e','Col':11,'Row':7,'Format':'numberic','Value':'','TargetCode':''}</v>
      </c>
    </row>
    <row r="454" spans="1:1" x14ac:dyDescent="0.2">
      <c r="A454" t="str">
        <f>CONCATENATE("{'SheetId':'b2e20e0b-30da-4acd-9b8e-2513b713b45f'",",","'UId':'6d55fb23-8107-446e-b16e-8be70c61821e'",",'Col':",COLUMN(BCTinhHinhBienDongVCSH!C8),",'Row':",ROW(BCTinhHinhBienDongVCSH!C8),",","'Format':'string'",",'Value':'",SUBSTITUTE(BCTinhHinhBienDongVCSH!C8,"'","\'"),"','TargetCode':''}")</f>
        <v>{'SheetId':'b2e20e0b-30da-4acd-9b8e-2513b713b45f','UId':'6d55fb23-8107-446e-b16e-8be70c61821e','Col':3,'Row':8,'Format':'string','Value':' ','TargetCode':''}</v>
      </c>
    </row>
    <row r="455" spans="1:1" x14ac:dyDescent="0.2">
      <c r="A455" t="str">
        <f>CONCATENATE("{'SheetId':'b2e20e0b-30da-4acd-9b8e-2513b713b45f'",",","'UId':'1066f813-8b6a-4065-b057-92ea33d548ec'",",'Col':",COLUMN(BCTinhHinhBienDongVCSH!D8),",'Row':",ROW(BCTinhHinhBienDongVCSH!D8),",","'Format':'numberic'",",'Value':'",SUBSTITUTE(BCTinhHinhBienDongVCSH!D8,"'","\'"),"','TargetCode':''}")</f>
        <v>{'SheetId':'b2e20e0b-30da-4acd-9b8e-2513b713b45f','UId':'1066f813-8b6a-4065-b057-92ea33d548ec','Col':4,'Row':8,'Format':'numberic','Value':'','TargetCode':''}</v>
      </c>
    </row>
    <row r="456" spans="1:1" x14ac:dyDescent="0.2">
      <c r="A456" t="str">
        <f>CONCATENATE("{'SheetId':'b2e20e0b-30da-4acd-9b8e-2513b713b45f'",",","'UId':'fbb68772-9ee2-4169-8178-f67cecd33ea9'",",'Col':",COLUMN(BCTinhHinhBienDongVCSH!E8),",'Row':",ROW(BCTinhHinhBienDongVCSH!E8),",","'Format':'numberic'",",'Value':'",SUBSTITUTE(BCTinhHinhBienDongVCSH!E8,"'","\'"),"','TargetCode':''}")</f>
        <v>{'SheetId':'b2e20e0b-30da-4acd-9b8e-2513b713b45f','UId':'fbb68772-9ee2-4169-8178-f67cecd33ea9','Col':5,'Row':8,'Format':'numberic','Value':'','TargetCode':''}</v>
      </c>
    </row>
    <row r="457" spans="1:1" x14ac:dyDescent="0.2">
      <c r="A457" t="str">
        <f>CONCATENATE("{'SheetId':'b2e20e0b-30da-4acd-9b8e-2513b713b45f'",",","'UId':'cb9e4b9e-74d1-4c54-8998-db649f4478b2'",",'Col':",COLUMN(BCTinhHinhBienDongVCSH!F8),",'Row':",ROW(BCTinhHinhBienDongVCSH!F8),",","'Format':'numberic'",",'Value':'",SUBSTITUTE(BCTinhHinhBienDongVCSH!F8,"'","\'"),"','TargetCode':''}")</f>
        <v>{'SheetId':'b2e20e0b-30da-4acd-9b8e-2513b713b45f','UId':'cb9e4b9e-74d1-4c54-8998-db649f4478b2','Col':6,'Row':8,'Format':'numberic','Value':'','TargetCode':''}</v>
      </c>
    </row>
    <row r="458" spans="1:1" x14ac:dyDescent="0.2">
      <c r="A458" t="str">
        <f>CONCATENATE("{'SheetId':'b2e20e0b-30da-4acd-9b8e-2513b713b45f'",",","'UId':'f69a57fc-7e37-4a7c-9f81-5cd781fbf5f4'",",'Col':",COLUMN(BCTinhHinhBienDongVCSH!G8),",'Row':",ROW(BCTinhHinhBienDongVCSH!G8),",","'Format':'numberic'",",'Value':'",SUBSTITUTE(BCTinhHinhBienDongVCSH!G8,"'","\'"),"','TargetCode':''}")</f>
        <v>{'SheetId':'b2e20e0b-30da-4acd-9b8e-2513b713b45f','UId':'f69a57fc-7e37-4a7c-9f81-5cd781fbf5f4','Col':7,'Row':8,'Format':'numberic','Value':'','TargetCode':''}</v>
      </c>
    </row>
    <row r="459" spans="1:1" x14ac:dyDescent="0.2">
      <c r="A459" t="str">
        <f>CONCATENATE("{'SheetId':'b2e20e0b-30da-4acd-9b8e-2513b713b45f'",",","'UId':'1f24aea3-81a5-4bef-a05e-1917157e73d9'",",'Col':",COLUMN(BCTinhHinhBienDongVCSH!H8),",'Row':",ROW(BCTinhHinhBienDongVCSH!H8),",","'Format':'numberic'",",'Value':'",SUBSTITUTE(BCTinhHinhBienDongVCSH!H8,"'","\'"),"','TargetCode':''}")</f>
        <v>{'SheetId':'b2e20e0b-30da-4acd-9b8e-2513b713b45f','UId':'1f24aea3-81a5-4bef-a05e-1917157e73d9','Col':8,'Row':8,'Format':'numberic','Value':'','TargetCode':''}</v>
      </c>
    </row>
    <row r="460" spans="1:1" x14ac:dyDescent="0.2">
      <c r="A460" t="str">
        <f>CONCATENATE("{'SheetId':'b2e20e0b-30da-4acd-9b8e-2513b713b45f'",",","'UId':'40cc19a4-b3a9-4f11-a6f1-ee9322d60164'",",'Col':",COLUMN(BCTinhHinhBienDongVCSH!I8),",'Row':",ROW(BCTinhHinhBienDongVCSH!I8),",","'Format':'numberic'",",'Value':'",SUBSTITUTE(BCTinhHinhBienDongVCSH!I8,"'","\'"),"','TargetCode':''}")</f>
        <v>{'SheetId':'b2e20e0b-30da-4acd-9b8e-2513b713b45f','UId':'40cc19a4-b3a9-4f11-a6f1-ee9322d60164','Col':9,'Row':8,'Format':'numberic','Value':'','TargetCode':''}</v>
      </c>
    </row>
    <row r="461" spans="1:1" x14ac:dyDescent="0.2">
      <c r="A461" t="str">
        <f>CONCATENATE("{'SheetId':'b2e20e0b-30da-4acd-9b8e-2513b713b45f'",",","'UId':'2471d7b3-008b-4796-828b-f41c8135fe1d'",",'Col':",COLUMN(BCTinhHinhBienDongVCSH!J8),",'Row':",ROW(BCTinhHinhBienDongVCSH!J8),",","'Format':'numberic'",",'Value':'",SUBSTITUTE(BCTinhHinhBienDongVCSH!J8,"'","\'"),"','TargetCode':''}")</f>
        <v>{'SheetId':'b2e20e0b-30da-4acd-9b8e-2513b713b45f','UId':'2471d7b3-008b-4796-828b-f41c8135fe1d','Col':10,'Row':8,'Format':'numberic','Value':'','TargetCode':''}</v>
      </c>
    </row>
    <row r="462" spans="1:1" x14ac:dyDescent="0.2">
      <c r="A462" t="str">
        <f>CONCATENATE("{'SheetId':'b2e20e0b-30da-4acd-9b8e-2513b713b45f'",",","'UId':'7913c2dc-87ca-4dc7-bb04-f3e111f81368'",",'Col':",COLUMN(BCTinhHinhBienDongVCSH!K8),",'Row':",ROW(BCTinhHinhBienDongVCSH!K8),",","'Format':'numberic'",",'Value':'",SUBSTITUTE(BCTinhHinhBienDongVCSH!K8,"'","\'"),"','TargetCode':''}")</f>
        <v>{'SheetId':'b2e20e0b-30da-4acd-9b8e-2513b713b45f','UId':'7913c2dc-87ca-4dc7-bb04-f3e111f81368','Col':11,'Row':8,'Format':'numberic','Value':'','TargetCode':''}</v>
      </c>
    </row>
    <row r="463" spans="1:1" x14ac:dyDescent="0.2">
      <c r="A463" t="str">
        <f>CONCATENATE("{'SheetId':'b2e20e0b-30da-4acd-9b8e-2513b713b45f'",",","'UId':'f5a2012f-83fb-49d0-9f71-c4c81bf56361'",",'Col':",COLUMN(BCTinhHinhBienDongVCSH!C9),",'Row':",ROW(BCTinhHinhBienDongVCSH!C9),",","'Format':'string'",",'Value':'",SUBSTITUTE(BCTinhHinhBienDongVCSH!C9,"'","\'"),"','TargetCode':''}")</f>
        <v>{'SheetId':'b2e20e0b-30da-4acd-9b8e-2513b713b45f','UId':'f5a2012f-83fb-49d0-9f71-c4c81bf56361','Col':3,'Row':9,'Format':'string','Value':' ','TargetCode':''}</v>
      </c>
    </row>
    <row r="464" spans="1:1" x14ac:dyDescent="0.2">
      <c r="A464" t="str">
        <f>CONCATENATE("{'SheetId':'b2e20e0b-30da-4acd-9b8e-2513b713b45f'",",","'UId':'5a37c13b-ac33-4020-9c2c-8d965a354df2'",",'Col':",COLUMN(BCTinhHinhBienDongVCSH!D9),",'Row':",ROW(BCTinhHinhBienDongVCSH!D9),",","'Format':'numberic'",",'Value':'",SUBSTITUTE(BCTinhHinhBienDongVCSH!D9,"'","\'"),"','TargetCode':''}")</f>
        <v>{'SheetId':'b2e20e0b-30da-4acd-9b8e-2513b713b45f','UId':'5a37c13b-ac33-4020-9c2c-8d965a354df2','Col':4,'Row':9,'Format':'numberic','Value':'','TargetCode':''}</v>
      </c>
    </row>
    <row r="465" spans="1:1" x14ac:dyDescent="0.2">
      <c r="A465" t="str">
        <f>CONCATENATE("{'SheetId':'b2e20e0b-30da-4acd-9b8e-2513b713b45f'",",","'UId':'555228f4-d5d6-460a-82dd-29e134dbc632'",",'Col':",COLUMN(BCTinhHinhBienDongVCSH!E9),",'Row':",ROW(BCTinhHinhBienDongVCSH!E9),",","'Format':'numberic'",",'Value':'",SUBSTITUTE(BCTinhHinhBienDongVCSH!E9,"'","\'"),"','TargetCode':''}")</f>
        <v>{'SheetId':'b2e20e0b-30da-4acd-9b8e-2513b713b45f','UId':'555228f4-d5d6-460a-82dd-29e134dbc632','Col':5,'Row':9,'Format':'numberic','Value':'','TargetCode':''}</v>
      </c>
    </row>
    <row r="466" spans="1:1" x14ac:dyDescent="0.2">
      <c r="A466" t="str">
        <f>CONCATENATE("{'SheetId':'b2e20e0b-30da-4acd-9b8e-2513b713b45f'",",","'UId':'f46043ff-f025-4f15-b7e0-4b98eef56b77'",",'Col':",COLUMN(BCTinhHinhBienDongVCSH!F9),",'Row':",ROW(BCTinhHinhBienDongVCSH!F9),",","'Format':'numberic'",",'Value':'",SUBSTITUTE(BCTinhHinhBienDongVCSH!F9,"'","\'"),"','TargetCode':''}")</f>
        <v>{'SheetId':'b2e20e0b-30da-4acd-9b8e-2513b713b45f','UId':'f46043ff-f025-4f15-b7e0-4b98eef56b77','Col':6,'Row':9,'Format':'numberic','Value':'','TargetCode':''}</v>
      </c>
    </row>
    <row r="467" spans="1:1" x14ac:dyDescent="0.2">
      <c r="A467" t="str">
        <f>CONCATENATE("{'SheetId':'b2e20e0b-30da-4acd-9b8e-2513b713b45f'",",","'UId':'7d333926-9b70-4366-a243-dbbd8e07d96a'",",'Col':",COLUMN(BCTinhHinhBienDongVCSH!G9),",'Row':",ROW(BCTinhHinhBienDongVCSH!G9),",","'Format':'numberic'",",'Value':'",SUBSTITUTE(BCTinhHinhBienDongVCSH!G9,"'","\'"),"','TargetCode':''}")</f>
        <v>{'SheetId':'b2e20e0b-30da-4acd-9b8e-2513b713b45f','UId':'7d333926-9b70-4366-a243-dbbd8e07d96a','Col':7,'Row':9,'Format':'numberic','Value':'','TargetCode':''}</v>
      </c>
    </row>
    <row r="468" spans="1:1" x14ac:dyDescent="0.2">
      <c r="A468" t="str">
        <f>CONCATENATE("{'SheetId':'b2e20e0b-30da-4acd-9b8e-2513b713b45f'",",","'UId':'d6ee2455-6c05-4501-87dd-56544103a549'",",'Col':",COLUMN(BCTinhHinhBienDongVCSH!H9),",'Row':",ROW(BCTinhHinhBienDongVCSH!H9),",","'Format':'numberic'",",'Value':'",SUBSTITUTE(BCTinhHinhBienDongVCSH!H9,"'","\'"),"','TargetCode':''}")</f>
        <v>{'SheetId':'b2e20e0b-30da-4acd-9b8e-2513b713b45f','UId':'d6ee2455-6c05-4501-87dd-56544103a549','Col':8,'Row':9,'Format':'numberic','Value':'','TargetCode':''}</v>
      </c>
    </row>
    <row r="469" spans="1:1" x14ac:dyDescent="0.2">
      <c r="A469" t="str">
        <f>CONCATENATE("{'SheetId':'b2e20e0b-30da-4acd-9b8e-2513b713b45f'",",","'UId':'6762b8f6-387b-46b9-87d0-92e7db98048e'",",'Col':",COLUMN(BCTinhHinhBienDongVCSH!I9),",'Row':",ROW(BCTinhHinhBienDongVCSH!I9),",","'Format':'numberic'",",'Value':'",SUBSTITUTE(BCTinhHinhBienDongVCSH!I9,"'","\'"),"','TargetCode':''}")</f>
        <v>{'SheetId':'b2e20e0b-30da-4acd-9b8e-2513b713b45f','UId':'6762b8f6-387b-46b9-87d0-92e7db98048e','Col':9,'Row':9,'Format':'numberic','Value':'','TargetCode':''}</v>
      </c>
    </row>
    <row r="470" spans="1:1" x14ac:dyDescent="0.2">
      <c r="A470" t="str">
        <f>CONCATENATE("{'SheetId':'b2e20e0b-30da-4acd-9b8e-2513b713b45f'",",","'UId':'950ec604-88ba-4c53-8845-dfd2b3050816'",",'Col':",COLUMN(BCTinhHinhBienDongVCSH!J9),",'Row':",ROW(BCTinhHinhBienDongVCSH!J9),",","'Format':'numberic'",",'Value':'",SUBSTITUTE(BCTinhHinhBienDongVCSH!J9,"'","\'"),"','TargetCode':''}")</f>
        <v>{'SheetId':'b2e20e0b-30da-4acd-9b8e-2513b713b45f','UId':'950ec604-88ba-4c53-8845-dfd2b3050816','Col':10,'Row':9,'Format':'numberic','Value':'','TargetCode':''}</v>
      </c>
    </row>
    <row r="471" spans="1:1" x14ac:dyDescent="0.2">
      <c r="A471" t="str">
        <f>CONCATENATE("{'SheetId':'b2e20e0b-30da-4acd-9b8e-2513b713b45f'",",","'UId':'ea2324a6-0868-4721-b0c8-263eca348cbb'",",'Col':",COLUMN(BCTinhHinhBienDongVCSH!K9),",'Row':",ROW(BCTinhHinhBienDongVCSH!K9),",","'Format':'numberic'",",'Value':'",SUBSTITUTE(BCTinhHinhBienDongVCSH!K9,"'","\'"),"','TargetCode':''}")</f>
        <v>{'SheetId':'b2e20e0b-30da-4acd-9b8e-2513b713b45f','UId':'ea2324a6-0868-4721-b0c8-263eca348cbb','Col':11,'Row':9,'Format':'numberic','Value':'','TargetCode':''}</v>
      </c>
    </row>
    <row r="472" spans="1:1" x14ac:dyDescent="0.2">
      <c r="A472" t="str">
        <f>CONCATENATE("{'SheetId':'b2e20e0b-30da-4acd-9b8e-2513b713b45f'",",","'UId':'48bd7439-962f-4769-908a-2fded73f3fae'",",'Col':",COLUMN(BCTinhHinhBienDongVCSH!C10),",'Row':",ROW(BCTinhHinhBienDongVCSH!C10),",","'Format':'string'",",'Value':'",SUBSTITUTE(BCTinhHinhBienDongVCSH!C10,"'","\'"),"','TargetCode':''}")</f>
        <v>{'SheetId':'b2e20e0b-30da-4acd-9b8e-2513b713b45f','UId':'48bd7439-962f-4769-908a-2fded73f3fae','Col':3,'Row':10,'Format':'string','Value':' ','TargetCode':''}</v>
      </c>
    </row>
    <row r="473" spans="1:1" x14ac:dyDescent="0.2">
      <c r="A473" t="str">
        <f>CONCATENATE("{'SheetId':'b2e20e0b-30da-4acd-9b8e-2513b713b45f'",",","'UId':'74df570c-42a8-4e69-a898-d842f968e577'",",'Col':",COLUMN(BCTinhHinhBienDongVCSH!D10),",'Row':",ROW(BCTinhHinhBienDongVCSH!D10),",","'Format':'numberic'",",'Value':'",SUBSTITUTE(BCTinhHinhBienDongVCSH!D10,"'","\'"),"','TargetCode':''}")</f>
        <v>{'SheetId':'b2e20e0b-30da-4acd-9b8e-2513b713b45f','UId':'74df570c-42a8-4e69-a898-d842f968e577','Col':4,'Row':10,'Format':'numberic','Value':'','TargetCode':''}</v>
      </c>
    </row>
    <row r="474" spans="1:1" x14ac:dyDescent="0.2">
      <c r="A474" t="str">
        <f>CONCATENATE("{'SheetId':'b2e20e0b-30da-4acd-9b8e-2513b713b45f'",",","'UId':'c3a9f668-e35d-4c2c-b61e-d0911c460879'",",'Col':",COLUMN(BCTinhHinhBienDongVCSH!E10),",'Row':",ROW(BCTinhHinhBienDongVCSH!E10),",","'Format':'numberic'",",'Value':'",SUBSTITUTE(BCTinhHinhBienDongVCSH!E10,"'","\'"),"','TargetCode':''}")</f>
        <v>{'SheetId':'b2e20e0b-30da-4acd-9b8e-2513b713b45f','UId':'c3a9f668-e35d-4c2c-b61e-d0911c460879','Col':5,'Row':10,'Format':'numberic','Value':'','TargetCode':''}</v>
      </c>
    </row>
    <row r="475" spans="1:1" x14ac:dyDescent="0.2">
      <c r="A475" t="str">
        <f>CONCATENATE("{'SheetId':'b2e20e0b-30da-4acd-9b8e-2513b713b45f'",",","'UId':'c0f205ad-aa7b-4983-b909-7d3748b063ca'",",'Col':",COLUMN(BCTinhHinhBienDongVCSH!F10),",'Row':",ROW(BCTinhHinhBienDongVCSH!F10),",","'Format':'numberic'",",'Value':'",SUBSTITUTE(BCTinhHinhBienDongVCSH!F10,"'","\'"),"','TargetCode':''}")</f>
        <v>{'SheetId':'b2e20e0b-30da-4acd-9b8e-2513b713b45f','UId':'c0f205ad-aa7b-4983-b909-7d3748b063ca','Col':6,'Row':10,'Format':'numberic','Value':'','TargetCode':''}</v>
      </c>
    </row>
    <row r="476" spans="1:1" x14ac:dyDescent="0.2">
      <c r="A476" t="str">
        <f>CONCATENATE("{'SheetId':'b2e20e0b-30da-4acd-9b8e-2513b713b45f'",",","'UId':'8e581fd5-e22c-4ade-84e5-fe0f302ca95f'",",'Col':",COLUMN(BCTinhHinhBienDongVCSH!G10),",'Row':",ROW(BCTinhHinhBienDongVCSH!G10),",","'Format':'numberic'",",'Value':'",SUBSTITUTE(BCTinhHinhBienDongVCSH!G10,"'","\'"),"','TargetCode':''}")</f>
        <v>{'SheetId':'b2e20e0b-30da-4acd-9b8e-2513b713b45f','UId':'8e581fd5-e22c-4ade-84e5-fe0f302ca95f','Col':7,'Row':10,'Format':'numberic','Value':'','TargetCode':''}</v>
      </c>
    </row>
    <row r="477" spans="1:1" x14ac:dyDescent="0.2">
      <c r="A477" t="str">
        <f>CONCATENATE("{'SheetId':'b2e20e0b-30da-4acd-9b8e-2513b713b45f'",",","'UId':'5a945989-ed55-4473-b6bc-0db9c70d5b56'",",'Col':",COLUMN(BCTinhHinhBienDongVCSH!H10),",'Row':",ROW(BCTinhHinhBienDongVCSH!H10),",","'Format':'numberic'",",'Value':'",SUBSTITUTE(BCTinhHinhBienDongVCSH!H10,"'","\'"),"','TargetCode':''}")</f>
        <v>{'SheetId':'b2e20e0b-30da-4acd-9b8e-2513b713b45f','UId':'5a945989-ed55-4473-b6bc-0db9c70d5b56','Col':8,'Row':10,'Format':'numberic','Value':'','TargetCode':''}</v>
      </c>
    </row>
    <row r="478" spans="1:1" x14ac:dyDescent="0.2">
      <c r="A478" t="str">
        <f>CONCATENATE("{'SheetId':'b2e20e0b-30da-4acd-9b8e-2513b713b45f'",",","'UId':'8375d615-97b9-41b1-b2c1-0aaafb448d7a'",",'Col':",COLUMN(BCTinhHinhBienDongVCSH!I10),",'Row':",ROW(BCTinhHinhBienDongVCSH!I10),",","'Format':'numberic'",",'Value':'",SUBSTITUTE(BCTinhHinhBienDongVCSH!I10,"'","\'"),"','TargetCode':''}")</f>
        <v>{'SheetId':'b2e20e0b-30da-4acd-9b8e-2513b713b45f','UId':'8375d615-97b9-41b1-b2c1-0aaafb448d7a','Col':9,'Row':10,'Format':'numberic','Value':'','TargetCode':''}</v>
      </c>
    </row>
    <row r="479" spans="1:1" x14ac:dyDescent="0.2">
      <c r="A479" t="str">
        <f>CONCATENATE("{'SheetId':'b2e20e0b-30da-4acd-9b8e-2513b713b45f'",",","'UId':'621ab2d0-787f-4f6a-9ed1-f15c32f25dd6'",",'Col':",COLUMN(BCTinhHinhBienDongVCSH!J10),",'Row':",ROW(BCTinhHinhBienDongVCSH!J10),",","'Format':'numberic'",",'Value':'",SUBSTITUTE(BCTinhHinhBienDongVCSH!J10,"'","\'"),"','TargetCode':''}")</f>
        <v>{'SheetId':'b2e20e0b-30da-4acd-9b8e-2513b713b45f','UId':'621ab2d0-787f-4f6a-9ed1-f15c32f25dd6','Col':10,'Row':10,'Format':'numberic','Value':'','TargetCode':''}</v>
      </c>
    </row>
    <row r="480" spans="1:1" x14ac:dyDescent="0.2">
      <c r="A480" t="str">
        <f>CONCATENATE("{'SheetId':'b2e20e0b-30da-4acd-9b8e-2513b713b45f'",",","'UId':'759cd782-2ff4-4417-a4de-5f0b972dd938'",",'Col':",COLUMN(BCTinhHinhBienDongVCSH!K10),",'Row':",ROW(BCTinhHinhBienDongVCSH!K10),",","'Format':'numberic'",",'Value':'",SUBSTITUTE(BCTinhHinhBienDongVCSH!K10,"'","\'"),"','TargetCode':''}")</f>
        <v>{'SheetId':'b2e20e0b-30da-4acd-9b8e-2513b713b45f','UId':'759cd782-2ff4-4417-a4de-5f0b972dd938','Col':11,'Row':10,'Format':'numberic','Value':'','TargetCode':''}</v>
      </c>
    </row>
    <row r="481" spans="1:1" x14ac:dyDescent="0.2">
      <c r="A481" t="str">
        <f>CONCATENATE("{'SheetId':'b2e20e0b-30da-4acd-9b8e-2513b713b45f'",",","'UId':'5ad537a6-1a78-4331-bb10-cb69c8df3946'",",'Col':",COLUMN(BCTinhHinhBienDongVCSH!C11),",'Row':",ROW(BCTinhHinhBienDongVCSH!C11),",","'Format':'string'",",'Value':'",SUBSTITUTE(BCTinhHinhBienDongVCSH!C11,"'","\'"),"','TargetCode':''}")</f>
        <v>{'SheetId':'b2e20e0b-30da-4acd-9b8e-2513b713b45f','UId':'5ad537a6-1a78-4331-bb10-cb69c8df3946','Col':3,'Row':11,'Format':'string','Value':' ','TargetCode':''}</v>
      </c>
    </row>
    <row r="482" spans="1:1" x14ac:dyDescent="0.2">
      <c r="A482" t="str">
        <f>CONCATENATE("{'SheetId':'b2e20e0b-30da-4acd-9b8e-2513b713b45f'",",","'UId':'6faf0b2a-c086-4e94-87a9-3b0192ad949f'",",'Col':",COLUMN(BCTinhHinhBienDongVCSH!D11),",'Row':",ROW(BCTinhHinhBienDongVCSH!D11),",","'Format':'numberic'",",'Value':'",SUBSTITUTE(BCTinhHinhBienDongVCSH!D11,"'","\'"),"','TargetCode':''}")</f>
        <v>{'SheetId':'b2e20e0b-30da-4acd-9b8e-2513b713b45f','UId':'6faf0b2a-c086-4e94-87a9-3b0192ad949f','Col':4,'Row':11,'Format':'numberic','Value':'','TargetCode':''}</v>
      </c>
    </row>
    <row r="483" spans="1:1" x14ac:dyDescent="0.2">
      <c r="A483" t="str">
        <f>CONCATENATE("{'SheetId':'b2e20e0b-30da-4acd-9b8e-2513b713b45f'",",","'UId':'9b0e0875-387f-4ca7-8b4c-df480d9cb391'",",'Col':",COLUMN(BCTinhHinhBienDongVCSH!E11),",'Row':",ROW(BCTinhHinhBienDongVCSH!E11),",","'Format':'numberic'",",'Value':'",SUBSTITUTE(BCTinhHinhBienDongVCSH!E11,"'","\'"),"','TargetCode':''}")</f>
        <v>{'SheetId':'b2e20e0b-30da-4acd-9b8e-2513b713b45f','UId':'9b0e0875-387f-4ca7-8b4c-df480d9cb391','Col':5,'Row':11,'Format':'numberic','Value':'','TargetCode':''}</v>
      </c>
    </row>
    <row r="484" spans="1:1" x14ac:dyDescent="0.2">
      <c r="A484" t="str">
        <f>CONCATENATE("{'SheetId':'b2e20e0b-30da-4acd-9b8e-2513b713b45f'",",","'UId':'2e14281b-bdb5-47af-98c0-b6b935d74c61'",",'Col':",COLUMN(BCTinhHinhBienDongVCSH!F11),",'Row':",ROW(BCTinhHinhBienDongVCSH!F11),",","'Format':'numberic'",",'Value':'",SUBSTITUTE(BCTinhHinhBienDongVCSH!F11,"'","\'"),"','TargetCode':''}")</f>
        <v>{'SheetId':'b2e20e0b-30da-4acd-9b8e-2513b713b45f','UId':'2e14281b-bdb5-47af-98c0-b6b935d74c61','Col':6,'Row':11,'Format':'numberic','Value':'','TargetCode':''}</v>
      </c>
    </row>
    <row r="485" spans="1:1" x14ac:dyDescent="0.2">
      <c r="A485" t="str">
        <f>CONCATENATE("{'SheetId':'b2e20e0b-30da-4acd-9b8e-2513b713b45f'",",","'UId':'fd93af1c-c3e5-4912-8857-a3005f8f9ccf'",",'Col':",COLUMN(BCTinhHinhBienDongVCSH!G11),",'Row':",ROW(BCTinhHinhBienDongVCSH!G11),",","'Format':'numberic'",",'Value':'",SUBSTITUTE(BCTinhHinhBienDongVCSH!G11,"'","\'"),"','TargetCode':''}")</f>
        <v>{'SheetId':'b2e20e0b-30da-4acd-9b8e-2513b713b45f','UId':'fd93af1c-c3e5-4912-8857-a3005f8f9ccf','Col':7,'Row':11,'Format':'numberic','Value':'','TargetCode':''}</v>
      </c>
    </row>
    <row r="486" spans="1:1" x14ac:dyDescent="0.2">
      <c r="A486" t="str">
        <f>CONCATENATE("{'SheetId':'b2e20e0b-30da-4acd-9b8e-2513b713b45f'",",","'UId':'fe4dfddf-57f2-4ce2-a016-15b12441689c'",",'Col':",COLUMN(BCTinhHinhBienDongVCSH!H11),",'Row':",ROW(BCTinhHinhBienDongVCSH!H11),",","'Format':'numberic'",",'Value':'",SUBSTITUTE(BCTinhHinhBienDongVCSH!H11,"'","\'"),"','TargetCode':''}")</f>
        <v>{'SheetId':'b2e20e0b-30da-4acd-9b8e-2513b713b45f','UId':'fe4dfddf-57f2-4ce2-a016-15b12441689c','Col':8,'Row':11,'Format':'numberic','Value':'','TargetCode':''}</v>
      </c>
    </row>
    <row r="487" spans="1:1" x14ac:dyDescent="0.2">
      <c r="A487" t="str">
        <f>CONCATENATE("{'SheetId':'b2e20e0b-30da-4acd-9b8e-2513b713b45f'",",","'UId':'646f7e16-0908-47a9-9767-268d50ef1ebe'",",'Col':",COLUMN(BCTinhHinhBienDongVCSH!I11),",'Row':",ROW(BCTinhHinhBienDongVCSH!I11),",","'Format':'numberic'",",'Value':'",SUBSTITUTE(BCTinhHinhBienDongVCSH!I11,"'","\'"),"','TargetCode':''}")</f>
        <v>{'SheetId':'b2e20e0b-30da-4acd-9b8e-2513b713b45f','UId':'646f7e16-0908-47a9-9767-268d50ef1ebe','Col':9,'Row':11,'Format':'numberic','Value':'','TargetCode':''}</v>
      </c>
    </row>
    <row r="488" spans="1:1" x14ac:dyDescent="0.2">
      <c r="A488" t="str">
        <f>CONCATENATE("{'SheetId':'b2e20e0b-30da-4acd-9b8e-2513b713b45f'",",","'UId':'bda936ab-943c-4ec9-94da-1acc589c5daa'",",'Col':",COLUMN(BCTinhHinhBienDongVCSH!J11),",'Row':",ROW(BCTinhHinhBienDongVCSH!J11),",","'Format':'numberic'",",'Value':'",SUBSTITUTE(BCTinhHinhBienDongVCSH!J11,"'","\'"),"','TargetCode':''}")</f>
        <v>{'SheetId':'b2e20e0b-30da-4acd-9b8e-2513b713b45f','UId':'bda936ab-943c-4ec9-94da-1acc589c5daa','Col':10,'Row':11,'Format':'numberic','Value':'','TargetCode':''}</v>
      </c>
    </row>
    <row r="489" spans="1:1" x14ac:dyDescent="0.2">
      <c r="A489" t="str">
        <f>CONCATENATE("{'SheetId':'b2e20e0b-30da-4acd-9b8e-2513b713b45f'",",","'UId':'7660e787-4ba9-443c-851b-1e39e511379f'",",'Col':",COLUMN(BCTinhHinhBienDongVCSH!K11),",'Row':",ROW(BCTinhHinhBienDongVCSH!K11),",","'Format':'numberic'",",'Value':'",SUBSTITUTE(BCTinhHinhBienDongVCSH!K11,"'","\'"),"','TargetCode':''}")</f>
        <v>{'SheetId':'b2e20e0b-30da-4acd-9b8e-2513b713b45f','UId':'7660e787-4ba9-443c-851b-1e39e511379f','Col':11,'Row':11,'Format':'numberic','Value':'','TargetCode':''}</v>
      </c>
    </row>
    <row r="490" spans="1:1" x14ac:dyDescent="0.2">
      <c r="A490" t="str">
        <f>CONCATENATE("{'SheetId':'b2e20e0b-30da-4acd-9b8e-2513b713b45f'",",","'UId':'7d58ef00-f72f-40f5-bc24-41322543d2b1'",",'Col':",COLUMN(BCTinhHinhBienDongVCSH!C12),",'Row':",ROW(BCTinhHinhBienDongVCSH!C12),",","'Format':'string'",",'Value':'",SUBSTITUTE(BCTinhHinhBienDongVCSH!C12,"'","\'"),"','TargetCode':''}")</f>
        <v>{'SheetId':'b2e20e0b-30da-4acd-9b8e-2513b713b45f','UId':'7d58ef00-f72f-40f5-bc24-41322543d2b1','Col':3,'Row':12,'Format':'string','Value':' ','TargetCode':''}</v>
      </c>
    </row>
    <row r="491" spans="1:1" x14ac:dyDescent="0.2">
      <c r="A491" t="str">
        <f>CONCATENATE("{'SheetId':'b2e20e0b-30da-4acd-9b8e-2513b713b45f'",",","'UId':'4947aee0-347b-401e-8b5b-d95d3c28739e'",",'Col':",COLUMN(BCTinhHinhBienDongVCSH!D12),",'Row':",ROW(BCTinhHinhBienDongVCSH!D12),",","'Format':'numberic'",",'Value':'",SUBSTITUTE(BCTinhHinhBienDongVCSH!D12,"'","\'"),"','TargetCode':''}")</f>
        <v>{'SheetId':'b2e20e0b-30da-4acd-9b8e-2513b713b45f','UId':'4947aee0-347b-401e-8b5b-d95d3c28739e','Col':4,'Row':12,'Format':'numberic','Value':'','TargetCode':''}</v>
      </c>
    </row>
    <row r="492" spans="1:1" x14ac:dyDescent="0.2">
      <c r="A492" t="str">
        <f>CONCATENATE("{'SheetId':'b2e20e0b-30da-4acd-9b8e-2513b713b45f'",",","'UId':'5d3703bb-3e7c-4a1c-be74-511c42e92ace'",",'Col':",COLUMN(BCTinhHinhBienDongVCSH!E12),",'Row':",ROW(BCTinhHinhBienDongVCSH!E12),",","'Format':'numberic'",",'Value':'",SUBSTITUTE(BCTinhHinhBienDongVCSH!E12,"'","\'"),"','TargetCode':''}")</f>
        <v>{'SheetId':'b2e20e0b-30da-4acd-9b8e-2513b713b45f','UId':'5d3703bb-3e7c-4a1c-be74-511c42e92ace','Col':5,'Row':12,'Format':'numberic','Value':'','TargetCode':''}</v>
      </c>
    </row>
    <row r="493" spans="1:1" x14ac:dyDescent="0.2">
      <c r="A493" t="str">
        <f>CONCATENATE("{'SheetId':'b2e20e0b-30da-4acd-9b8e-2513b713b45f'",",","'UId':'fab0a99d-087d-468d-9243-fca83bd169a2'",",'Col':",COLUMN(BCTinhHinhBienDongVCSH!F12),",'Row':",ROW(BCTinhHinhBienDongVCSH!F12),",","'Format':'numberic'",",'Value':'",SUBSTITUTE(BCTinhHinhBienDongVCSH!F12,"'","\'"),"','TargetCode':''}")</f>
        <v>{'SheetId':'b2e20e0b-30da-4acd-9b8e-2513b713b45f','UId':'fab0a99d-087d-468d-9243-fca83bd169a2','Col':6,'Row':12,'Format':'numberic','Value':'','TargetCode':''}</v>
      </c>
    </row>
    <row r="494" spans="1:1" x14ac:dyDescent="0.2">
      <c r="A494" t="str">
        <f>CONCATENATE("{'SheetId':'b2e20e0b-30da-4acd-9b8e-2513b713b45f'",",","'UId':'476d5933-832a-4a41-9276-d554bf9f6ddb'",",'Col':",COLUMN(BCTinhHinhBienDongVCSH!G12),",'Row':",ROW(BCTinhHinhBienDongVCSH!G12),",","'Format':'numberic'",",'Value':'",SUBSTITUTE(BCTinhHinhBienDongVCSH!G12,"'","\'"),"','TargetCode':''}")</f>
        <v>{'SheetId':'b2e20e0b-30da-4acd-9b8e-2513b713b45f','UId':'476d5933-832a-4a41-9276-d554bf9f6ddb','Col':7,'Row':12,'Format':'numberic','Value':'','TargetCode':''}</v>
      </c>
    </row>
    <row r="495" spans="1:1" x14ac:dyDescent="0.2">
      <c r="A495" t="str">
        <f>CONCATENATE("{'SheetId':'b2e20e0b-30da-4acd-9b8e-2513b713b45f'",",","'UId':'f1cb8e4e-ed1e-4d8e-bc90-ca4a958361ae'",",'Col':",COLUMN(BCTinhHinhBienDongVCSH!H12),",'Row':",ROW(BCTinhHinhBienDongVCSH!H12),",","'Format':'numberic'",",'Value':'",SUBSTITUTE(BCTinhHinhBienDongVCSH!H12,"'","\'"),"','TargetCode':''}")</f>
        <v>{'SheetId':'b2e20e0b-30da-4acd-9b8e-2513b713b45f','UId':'f1cb8e4e-ed1e-4d8e-bc90-ca4a958361ae','Col':8,'Row':12,'Format':'numberic','Value':'','TargetCode':''}</v>
      </c>
    </row>
    <row r="496" spans="1:1" x14ac:dyDescent="0.2">
      <c r="A496" t="str">
        <f>CONCATENATE("{'SheetId':'b2e20e0b-30da-4acd-9b8e-2513b713b45f'",",","'UId':'c8577804-92b1-43d2-a50d-cf1ff044cbb1'",",'Col':",COLUMN(BCTinhHinhBienDongVCSH!I12),",'Row':",ROW(BCTinhHinhBienDongVCSH!I12),",","'Format':'numberic'",",'Value':'",SUBSTITUTE(BCTinhHinhBienDongVCSH!I12,"'","\'"),"','TargetCode':''}")</f>
        <v>{'SheetId':'b2e20e0b-30da-4acd-9b8e-2513b713b45f','UId':'c8577804-92b1-43d2-a50d-cf1ff044cbb1','Col':9,'Row':12,'Format':'numberic','Value':'','TargetCode':''}</v>
      </c>
    </row>
    <row r="497" spans="1:1" x14ac:dyDescent="0.2">
      <c r="A497" t="str">
        <f>CONCATENATE("{'SheetId':'b2e20e0b-30da-4acd-9b8e-2513b713b45f'",",","'UId':'5b050cc1-5eae-4276-a061-17959b1fdcf3'",",'Col':",COLUMN(BCTinhHinhBienDongVCSH!J12),",'Row':",ROW(BCTinhHinhBienDongVCSH!J12),",","'Format':'numberic'",",'Value':'",SUBSTITUTE(BCTinhHinhBienDongVCSH!J12,"'","\'"),"','TargetCode':''}")</f>
        <v>{'SheetId':'b2e20e0b-30da-4acd-9b8e-2513b713b45f','UId':'5b050cc1-5eae-4276-a061-17959b1fdcf3','Col':10,'Row':12,'Format':'numberic','Value':'','TargetCode':''}</v>
      </c>
    </row>
    <row r="498" spans="1:1" x14ac:dyDescent="0.2">
      <c r="A498" t="str">
        <f>CONCATENATE("{'SheetId':'b2e20e0b-30da-4acd-9b8e-2513b713b45f'",",","'UId':'b3087498-77ce-452a-85f2-78e58b59f3c5'",",'Col':",COLUMN(BCTinhHinhBienDongVCSH!K12),",'Row':",ROW(BCTinhHinhBienDongVCSH!K12),",","'Format':'numberic'",",'Value':'",SUBSTITUTE(BCTinhHinhBienDongVCSH!K12,"'","\'"),"','TargetCode':''}")</f>
        <v>{'SheetId':'b2e20e0b-30da-4acd-9b8e-2513b713b45f','UId':'b3087498-77ce-452a-85f2-78e58b59f3c5','Col':11,'Row':12,'Format':'numberic','Value':'','TargetCode':''}</v>
      </c>
    </row>
    <row r="499" spans="1:1" x14ac:dyDescent="0.2">
      <c r="A499" t="str">
        <f>CONCATENATE("{'SheetId':'b2e20e0b-30da-4acd-9b8e-2513b713b45f'",",","'UId':'62c7b342-cc9d-41ec-b53d-612d3c7acb05'",",'Col':",COLUMN(BCTinhHinhBienDongVCSH!C13),",'Row':",ROW(BCTinhHinhBienDongVCSH!C13),",","'Format':'string'",",'Value':'",SUBSTITUTE(BCTinhHinhBienDongVCSH!C13,"'","\'"),"','TargetCode':''}")</f>
        <v>{'SheetId':'b2e20e0b-30da-4acd-9b8e-2513b713b45f','UId':'62c7b342-cc9d-41ec-b53d-612d3c7acb05','Col':3,'Row':13,'Format':'string','Value':' ','TargetCode':''}</v>
      </c>
    </row>
    <row r="500" spans="1:1" x14ac:dyDescent="0.2">
      <c r="A500" t="str">
        <f>CONCATENATE("{'SheetId':'b2e20e0b-30da-4acd-9b8e-2513b713b45f'",",","'UId':'1fce6c91-f992-4055-818f-31f167a08288'",",'Col':",COLUMN(BCTinhHinhBienDongVCSH!D13),",'Row':",ROW(BCTinhHinhBienDongVCSH!D13),",","'Format':'numberic'",",'Value':'",SUBSTITUTE(BCTinhHinhBienDongVCSH!D13,"'","\'"),"','TargetCode':''}")</f>
        <v>{'SheetId':'b2e20e0b-30da-4acd-9b8e-2513b713b45f','UId':'1fce6c91-f992-4055-818f-31f167a08288','Col':4,'Row':13,'Format':'numberic','Value':'','TargetCode':''}</v>
      </c>
    </row>
    <row r="501" spans="1:1" x14ac:dyDescent="0.2">
      <c r="A501" t="str">
        <f>CONCATENATE("{'SheetId':'b2e20e0b-30da-4acd-9b8e-2513b713b45f'",",","'UId':'f0803698-9c5f-44b3-a613-ff7b8db23e04'",",'Col':",COLUMN(BCTinhHinhBienDongVCSH!E13),",'Row':",ROW(BCTinhHinhBienDongVCSH!E13),",","'Format':'numberic'",",'Value':'",SUBSTITUTE(BCTinhHinhBienDongVCSH!E13,"'","\'"),"','TargetCode':''}")</f>
        <v>{'SheetId':'b2e20e0b-30da-4acd-9b8e-2513b713b45f','UId':'f0803698-9c5f-44b3-a613-ff7b8db23e04','Col':5,'Row':13,'Format':'numberic','Value':'','TargetCode':''}</v>
      </c>
    </row>
    <row r="502" spans="1:1" x14ac:dyDescent="0.2">
      <c r="A502" t="str">
        <f>CONCATENATE("{'SheetId':'b2e20e0b-30da-4acd-9b8e-2513b713b45f'",",","'UId':'02c83946-c659-4511-8f5d-fd6384c628ee'",",'Col':",COLUMN(BCTinhHinhBienDongVCSH!F13),",'Row':",ROW(BCTinhHinhBienDongVCSH!F13),",","'Format':'numberic'",",'Value':'",SUBSTITUTE(BCTinhHinhBienDongVCSH!F13,"'","\'"),"','TargetCode':''}")</f>
        <v>{'SheetId':'b2e20e0b-30da-4acd-9b8e-2513b713b45f','UId':'02c83946-c659-4511-8f5d-fd6384c628ee','Col':6,'Row':13,'Format':'numberic','Value':'','TargetCode':''}</v>
      </c>
    </row>
    <row r="503" spans="1:1" x14ac:dyDescent="0.2">
      <c r="A503" t="str">
        <f>CONCATENATE("{'SheetId':'b2e20e0b-30da-4acd-9b8e-2513b713b45f'",",","'UId':'f893784a-030d-494a-8111-fe13062ee1e5'",",'Col':",COLUMN(BCTinhHinhBienDongVCSH!G13),",'Row':",ROW(BCTinhHinhBienDongVCSH!G13),",","'Format':'numberic'",",'Value':'",SUBSTITUTE(BCTinhHinhBienDongVCSH!G13,"'","\'"),"','TargetCode':''}")</f>
        <v>{'SheetId':'b2e20e0b-30da-4acd-9b8e-2513b713b45f','UId':'f893784a-030d-494a-8111-fe13062ee1e5','Col':7,'Row':13,'Format':'numberic','Value':'','TargetCode':''}</v>
      </c>
    </row>
    <row r="504" spans="1:1" x14ac:dyDescent="0.2">
      <c r="A504" t="str">
        <f>CONCATENATE("{'SheetId':'b2e20e0b-30da-4acd-9b8e-2513b713b45f'",",","'UId':'473cc4e9-5d54-4e74-8d08-df1ce0efaafe'",",'Col':",COLUMN(BCTinhHinhBienDongVCSH!H13),",'Row':",ROW(BCTinhHinhBienDongVCSH!H13),",","'Format':'numberic'",",'Value':'",SUBSTITUTE(BCTinhHinhBienDongVCSH!H13,"'","\'"),"','TargetCode':''}")</f>
        <v>{'SheetId':'b2e20e0b-30da-4acd-9b8e-2513b713b45f','UId':'473cc4e9-5d54-4e74-8d08-df1ce0efaafe','Col':8,'Row':13,'Format':'numberic','Value':'','TargetCode':''}</v>
      </c>
    </row>
    <row r="505" spans="1:1" x14ac:dyDescent="0.2">
      <c r="A505" t="str">
        <f>CONCATENATE("{'SheetId':'b2e20e0b-30da-4acd-9b8e-2513b713b45f'",",","'UId':'6bb57fba-e315-4c27-8f46-da6d28bfa8ed'",",'Col':",COLUMN(BCTinhHinhBienDongVCSH!I13),",'Row':",ROW(BCTinhHinhBienDongVCSH!I13),",","'Format':'numberic'",",'Value':'",SUBSTITUTE(BCTinhHinhBienDongVCSH!I13,"'","\'"),"','TargetCode':''}")</f>
        <v>{'SheetId':'b2e20e0b-30da-4acd-9b8e-2513b713b45f','UId':'6bb57fba-e315-4c27-8f46-da6d28bfa8ed','Col':9,'Row':13,'Format':'numberic','Value':'','TargetCode':''}</v>
      </c>
    </row>
    <row r="506" spans="1:1" x14ac:dyDescent="0.2">
      <c r="A506" t="str">
        <f>CONCATENATE("{'SheetId':'b2e20e0b-30da-4acd-9b8e-2513b713b45f'",",","'UId':'06516838-3886-4556-9e50-a0c851233e01'",",'Col':",COLUMN(BCTinhHinhBienDongVCSH!J13),",'Row':",ROW(BCTinhHinhBienDongVCSH!J13),",","'Format':'numberic'",",'Value':'",SUBSTITUTE(BCTinhHinhBienDongVCSH!J13,"'","\'"),"','TargetCode':''}")</f>
        <v>{'SheetId':'b2e20e0b-30da-4acd-9b8e-2513b713b45f','UId':'06516838-3886-4556-9e50-a0c851233e01','Col':10,'Row':13,'Format':'numberic','Value':'','TargetCode':''}</v>
      </c>
    </row>
    <row r="507" spans="1:1" x14ac:dyDescent="0.2">
      <c r="A507" t="str">
        <f>CONCATENATE("{'SheetId':'b2e20e0b-30da-4acd-9b8e-2513b713b45f'",",","'UId':'3f121a48-9341-4216-921b-848bdc2bfe6c'",",'Col':",COLUMN(BCTinhHinhBienDongVCSH!K13),",'Row':",ROW(BCTinhHinhBienDongVCSH!K13),",","'Format':'numberic'",",'Value':'",SUBSTITUTE(BCTinhHinhBienDongVCSH!K13,"'","\'"),"','TargetCode':''}")</f>
        <v>{'SheetId':'b2e20e0b-30da-4acd-9b8e-2513b713b45f','UId':'3f121a48-9341-4216-921b-848bdc2bfe6c','Col':11,'Row':13,'Format':'numberic','Value':'','TargetCode':''}</v>
      </c>
    </row>
    <row r="508" spans="1:1" x14ac:dyDescent="0.2">
      <c r="A508" t="str">
        <f>CONCATENATE("{'SheetId':'b2e20e0b-30da-4acd-9b8e-2513b713b45f'",",","'UId':'fe78d2c2-dad1-4c9a-a14d-543096006dda'",",'Col':",COLUMN(BCTinhHinhBienDongVCSH!C14),",'Row':",ROW(BCTinhHinhBienDongVCSH!C14),",","'Format':'string'",",'Value':'",SUBSTITUTE(BCTinhHinhBienDongVCSH!C14,"'","\'"),"','TargetCode':''}")</f>
        <v>{'SheetId':'b2e20e0b-30da-4acd-9b8e-2513b713b45f','UId':'fe78d2c2-dad1-4c9a-a14d-543096006dda','Col':3,'Row':14,'Format':'string','Value':' ','TargetCode':''}</v>
      </c>
    </row>
    <row r="509" spans="1:1" x14ac:dyDescent="0.2">
      <c r="A509" t="str">
        <f>CONCATENATE("{'SheetId':'b2e20e0b-30da-4acd-9b8e-2513b713b45f'",",","'UId':'d3aac14c-5782-4e97-b54f-71e9b39503c9'",",'Col':",COLUMN(BCTinhHinhBienDongVCSH!D14),",'Row':",ROW(BCTinhHinhBienDongVCSH!D14),",","'Format':'numberic'",",'Value':'",SUBSTITUTE(BCTinhHinhBienDongVCSH!D14,"'","\'"),"','TargetCode':''}")</f>
        <v>{'SheetId':'b2e20e0b-30da-4acd-9b8e-2513b713b45f','UId':'d3aac14c-5782-4e97-b54f-71e9b39503c9','Col':4,'Row':14,'Format':'numberic','Value':'-802414237','TargetCode':''}</v>
      </c>
    </row>
    <row r="510" spans="1:1" x14ac:dyDescent="0.2">
      <c r="A510" t="str">
        <f>CONCATENATE("{'SheetId':'b2e20e0b-30da-4acd-9b8e-2513b713b45f'",",","'UId':'f592c089-1fa4-4a71-8772-a344b43de21c'",",'Col':",COLUMN(BCTinhHinhBienDongVCSH!E14),",'Row':",ROW(BCTinhHinhBienDongVCSH!E14),",","'Format':'numberic'",",'Value':'",SUBSTITUTE(BCTinhHinhBienDongVCSH!E14,"'","\'"),"','TargetCode':''}")</f>
        <v>{'SheetId':'b2e20e0b-30da-4acd-9b8e-2513b713b45f','UId':'f592c089-1fa4-4a71-8772-a344b43de21c','Col':5,'Row':14,'Format':'numberic','Value':'75517566','TargetCode':''}</v>
      </c>
    </row>
    <row r="511" spans="1:1" x14ac:dyDescent="0.2">
      <c r="A511" t="str">
        <f>CONCATENATE("{'SheetId':'b2e20e0b-30da-4acd-9b8e-2513b713b45f'",",","'UId':'13af8519-3966-46b9-85b8-f40f9a1413d9'",",'Col':",COLUMN(BCTinhHinhBienDongVCSH!F14),",'Row':",ROW(BCTinhHinhBienDongVCSH!F14),",","'Format':'numberic'",",'Value':'",SUBSTITUTE(BCTinhHinhBienDongVCSH!F14,"'","\'"),"','TargetCode':''}")</f>
        <v>{'SheetId':'b2e20e0b-30da-4acd-9b8e-2513b713b45f','UId':'13af8519-3966-46b9-85b8-f40f9a1413d9','Col':6,'Row':14,'Format':'numberic','Value':'877931803','TargetCode':''}</v>
      </c>
    </row>
    <row r="512" spans="1:1" x14ac:dyDescent="0.2">
      <c r="A512" t="str">
        <f>CONCATENATE("{'SheetId':'b2e20e0b-30da-4acd-9b8e-2513b713b45f'",",","'UId':'e070d8d6-372c-44e9-98f8-78806393721d'",",'Col':",COLUMN(BCTinhHinhBienDongVCSH!G14),",'Row':",ROW(BCTinhHinhBienDongVCSH!G14),",","'Format':'numberic'",",'Value':'",SUBSTITUTE(BCTinhHinhBienDongVCSH!G14,"'","\'"),"','TargetCode':''}")</f>
        <v>{'SheetId':'b2e20e0b-30da-4acd-9b8e-2513b713b45f','UId':'e070d8d6-372c-44e9-98f8-78806393721d','Col':7,'Row':14,'Format':'numberic','Value':'','TargetCode':''}</v>
      </c>
    </row>
    <row r="513" spans="1:1" x14ac:dyDescent="0.2">
      <c r="A513" t="str">
        <f>CONCATENATE("{'SheetId':'b2e20e0b-30da-4acd-9b8e-2513b713b45f'",",","'UId':'bb2aef94-fd50-43a7-a53b-97926055b799'",",'Col':",COLUMN(BCTinhHinhBienDongVCSH!H14),",'Row':",ROW(BCTinhHinhBienDongVCSH!H14),",","'Format':'numberic'",",'Value':'",SUBSTITUTE(BCTinhHinhBienDongVCSH!H14,"'","\'"),"','TargetCode':''}")</f>
        <v>{'SheetId':'b2e20e0b-30da-4acd-9b8e-2513b713b45f','UId':'bb2aef94-fd50-43a7-a53b-97926055b799','Col':8,'Row':14,'Format':'numberic','Value':'310964231','TargetCode':''}</v>
      </c>
    </row>
    <row r="514" spans="1:1" x14ac:dyDescent="0.2">
      <c r="A514" t="str">
        <f>CONCATENATE("{'SheetId':'b2e20e0b-30da-4acd-9b8e-2513b713b45f'",",","'UId':'0a04a438-3e96-4e8b-a658-dd3c04cf29bd'",",'Col':",COLUMN(BCTinhHinhBienDongVCSH!I14),",'Row':",ROW(BCTinhHinhBienDongVCSH!I14),",","'Format':'numberic'",",'Value':'",SUBSTITUTE(BCTinhHinhBienDongVCSH!I14,"'","\'"),"','TargetCode':''}")</f>
        <v>{'SheetId':'b2e20e0b-30da-4acd-9b8e-2513b713b45f','UId':'0a04a438-3e96-4e8b-a658-dd3c04cf29bd','Col':9,'Row':14,'Format':'numberic','Value':'','TargetCode':''}</v>
      </c>
    </row>
    <row r="515" spans="1:1" x14ac:dyDescent="0.2">
      <c r="A515" t="str">
        <f>CONCATENATE("{'SheetId':'b2e20e0b-30da-4acd-9b8e-2513b713b45f'",",","'UId':'a7a20e33-f827-4c7c-ad0a-5400304974eb'",",'Col':",COLUMN(BCTinhHinhBienDongVCSH!J14),",'Row':",ROW(BCTinhHinhBienDongVCSH!J14),",","'Format':'numberic'",",'Value':'",SUBSTITUTE(BCTinhHinhBienDongVCSH!J14,"'","\'"),"','TargetCode':''}")</f>
        <v>{'SheetId':'b2e20e0b-30da-4acd-9b8e-2513b713b45f','UId':'a7a20e33-f827-4c7c-ad0a-5400304974eb','Col':10,'Row':14,'Format':'numberic','Value':'75517566','TargetCode':''}</v>
      </c>
    </row>
    <row r="516" spans="1:1" x14ac:dyDescent="0.2">
      <c r="A516" t="str">
        <f>CONCATENATE("{'SheetId':'b2e20e0b-30da-4acd-9b8e-2513b713b45f'",",","'UId':'3461669f-d5bc-4407-9143-c54744e270e5'",",'Col':",COLUMN(BCTinhHinhBienDongVCSH!K14),",'Row':",ROW(BCTinhHinhBienDongVCSH!K14),",","'Format':'numberic'",",'Value':'",SUBSTITUTE(BCTinhHinhBienDongVCSH!K14,"'","\'"),"','TargetCode':''}")</f>
        <v>{'SheetId':'b2e20e0b-30da-4acd-9b8e-2513b713b45f','UId':'3461669f-d5bc-4407-9143-c54744e270e5','Col':11,'Row':14,'Format':'numberic','Value':'386481797','TargetCode':''}</v>
      </c>
    </row>
    <row r="517" spans="1:1" x14ac:dyDescent="0.2">
      <c r="A517" t="str">
        <f>CONCATENATE("{'SheetId':'b2e20e0b-30da-4acd-9b8e-2513b713b45f'",",","'UId':'5de47c39-e50b-4e9f-8a66-dc595c97727d'",",'Col':",COLUMN(BCTinhHinhBienDongVCSH!C15),",'Row':",ROW(BCTinhHinhBienDongVCSH!C15),",","'Format':'string'",",'Value':'",SUBSTITUTE(BCTinhHinhBienDongVCSH!C15,"'","\'"),"','TargetCode':''}")</f>
        <v>{'SheetId':'b2e20e0b-30da-4acd-9b8e-2513b713b45f','UId':'5de47c39-e50b-4e9f-8a66-dc595c97727d','Col':3,'Row':15,'Format':'string','Value':' ','TargetCode':''}</v>
      </c>
    </row>
    <row r="518" spans="1:1" x14ac:dyDescent="0.2">
      <c r="A518" t="str">
        <f>CONCATENATE("{'SheetId':'b2e20e0b-30da-4acd-9b8e-2513b713b45f'",",","'UId':'edba2261-6ccd-4018-8463-a46e77840d96'",",'Col':",COLUMN(BCTinhHinhBienDongVCSH!D15),",'Row':",ROW(BCTinhHinhBienDongVCSH!D15),",","'Format':'numberic'",",'Value':'",SUBSTITUTE(BCTinhHinhBienDongVCSH!D15,"'","\'"),"','TargetCode':''}")</f>
        <v>{'SheetId':'b2e20e0b-30da-4acd-9b8e-2513b713b45f','UId':'edba2261-6ccd-4018-8463-a46e77840d96','Col':4,'Row':15,'Format':'numberic','Value':'49197585763','TargetCode':''}</v>
      </c>
    </row>
    <row r="519" spans="1:1" x14ac:dyDescent="0.2">
      <c r="A519" t="str">
        <f>CONCATENATE("{'SheetId':'b2e20e0b-30da-4acd-9b8e-2513b713b45f'",",","'UId':'f05e4d8b-1ae7-456f-9be2-156d651d7d8b'",",'Col':",COLUMN(BCTinhHinhBienDongVCSH!E15),",'Row':",ROW(BCTinhHinhBienDongVCSH!E15),",","'Format':'numberic'",",'Value':'",SUBSTITUTE(BCTinhHinhBienDongVCSH!E15,"'","\'"),"','TargetCode':''}")</f>
        <v>{'SheetId':'b2e20e0b-30da-4acd-9b8e-2513b713b45f','UId':'f05e4d8b-1ae7-456f-9be2-156d651d7d8b','Col':5,'Row':15,'Format':'numberic','Value':'50075517566','TargetCode':''}</v>
      </c>
    </row>
    <row r="520" spans="1:1" x14ac:dyDescent="0.2">
      <c r="A520" t="str">
        <f>CONCATENATE("{'SheetId':'b2e20e0b-30da-4acd-9b8e-2513b713b45f'",",","'UId':'acf337de-a72e-4c7c-a21f-0a3a15571305'",",'Col':",COLUMN(BCTinhHinhBienDongVCSH!F15),",'Row':",ROW(BCTinhHinhBienDongVCSH!F15),",","'Format':'numberic'",",'Value':'",SUBSTITUTE(BCTinhHinhBienDongVCSH!F15,"'","\'"),"','TargetCode':''}")</f>
        <v>{'SheetId':'b2e20e0b-30da-4acd-9b8e-2513b713b45f','UId':'acf337de-a72e-4c7c-a21f-0a3a15571305','Col':6,'Row':15,'Format':'numberic','Value':'877931803','TargetCode':''}</v>
      </c>
    </row>
    <row r="521" spans="1:1" x14ac:dyDescent="0.2">
      <c r="A521" t="str">
        <f>CONCATENATE("{'SheetId':'b2e20e0b-30da-4acd-9b8e-2513b713b45f'",",","'UId':'0108fb4c-423e-4a5f-b066-75f6e1d21130'",",'Col':",COLUMN(BCTinhHinhBienDongVCSH!G15),",'Row':",ROW(BCTinhHinhBienDongVCSH!G15),",","'Format':'numberic'",",'Value':'",SUBSTITUTE(BCTinhHinhBienDongVCSH!G15,"'","\'"),"','TargetCode':''}")</f>
        <v>{'SheetId':'b2e20e0b-30da-4acd-9b8e-2513b713b45f','UId':'0108fb4c-423e-4a5f-b066-75f6e1d21130','Col':7,'Row':15,'Format':'numberic','Value':'','TargetCode':''}</v>
      </c>
    </row>
    <row r="522" spans="1:1" x14ac:dyDescent="0.2">
      <c r="A522" t="str">
        <f>CONCATENATE("{'SheetId':'b2e20e0b-30da-4acd-9b8e-2513b713b45f'",",","'UId':'a88bc581-04af-4207-993c-b986c7e23cdc'",",'Col':",COLUMN(BCTinhHinhBienDongVCSH!H15),",'Row':",ROW(BCTinhHinhBienDongVCSH!H15),",","'Format':'numberic'",",'Value':'",SUBSTITUTE(BCTinhHinhBienDongVCSH!H15,"'","\'"),"','TargetCode':''}")</f>
        <v>{'SheetId':'b2e20e0b-30da-4acd-9b8e-2513b713b45f','UId':'a88bc581-04af-4207-993c-b986c7e23cdc','Col':8,'Row':15,'Format':'numberic','Value':'310964231','TargetCode':''}</v>
      </c>
    </row>
    <row r="523" spans="1:1" x14ac:dyDescent="0.2">
      <c r="A523" t="str">
        <f>CONCATENATE("{'SheetId':'b2e20e0b-30da-4acd-9b8e-2513b713b45f'",",","'UId':'a3c46ebe-ab14-431f-819b-68f6c37f5c1b'",",'Col':",COLUMN(BCTinhHinhBienDongVCSH!I15),",'Row':",ROW(BCTinhHinhBienDongVCSH!I15),",","'Format':'numberic'",",'Value':'",SUBSTITUTE(BCTinhHinhBienDongVCSH!I15,"'","\'"),"','TargetCode':''}")</f>
        <v>{'SheetId':'b2e20e0b-30da-4acd-9b8e-2513b713b45f','UId':'a3c46ebe-ab14-431f-819b-68f6c37f5c1b','Col':9,'Row':15,'Format':'numberic','Value':'','TargetCode':''}</v>
      </c>
    </row>
    <row r="524" spans="1:1" x14ac:dyDescent="0.2">
      <c r="A524" t="str">
        <f>CONCATENATE("{'SheetId':'b2e20e0b-30da-4acd-9b8e-2513b713b45f'",",","'UId':'a7abd10e-dd2b-4045-9d94-05adc5a52497'",",'Col':",COLUMN(BCTinhHinhBienDongVCSH!J15),",'Row':",ROW(BCTinhHinhBienDongVCSH!J15),",","'Format':'numberic'",",'Value':'",SUBSTITUTE(BCTinhHinhBienDongVCSH!J15,"'","\'"),"','TargetCode':''}")</f>
        <v>{'SheetId':'b2e20e0b-30da-4acd-9b8e-2513b713b45f','UId':'a7abd10e-dd2b-4045-9d94-05adc5a52497','Col':10,'Row':15,'Format':'numberic','Value':'50075517566','TargetCode':''}</v>
      </c>
    </row>
    <row r="525" spans="1:1" x14ac:dyDescent="0.2">
      <c r="A525" t="str">
        <f>CONCATENATE("{'SheetId':'b2e20e0b-30da-4acd-9b8e-2513b713b45f'",",","'UId':'8930a0fb-d11b-40db-8737-3a824c87658f'",",'Col':",COLUMN(BCTinhHinhBienDongVCSH!K15),",'Row':",ROW(BCTinhHinhBienDongVCSH!K15),",","'Format':'numberic'",",'Value':'",SUBSTITUTE(BCTinhHinhBienDongVCSH!K15,"'","\'"),"','TargetCode':''}")</f>
        <v>{'SheetId':'b2e20e0b-30da-4acd-9b8e-2513b713b45f','UId':'8930a0fb-d11b-40db-8737-3a824c87658f','Col':11,'Row':15,'Format':'numberic','Value':'50386481797','TargetCode':''}</v>
      </c>
    </row>
    <row r="526" spans="1:1" x14ac:dyDescent="0.2">
      <c r="A526" t="str">
        <f>CONCATENATE("{'SheetId':'5df05cbe-7804-4460-b533-6cf15380f016'",",","'UId':'a88803a3-ea64-48f4-9717-816f879a5e96'",",'Col':",COLUMN(BCKetQuaHoatDongKinhDoanh_06202!C4),",'Row':",ROW(BCKetQuaHoatDongKinhDoanh_06202!C4),",","'Format':'string'",",'Value':'",SUBSTITUTE(BCKetQuaHoatDongKinhDoanh_06202!C4,"'","\'"),"','TargetCode':''}")</f>
        <v>{'SheetId':'5df05cbe-7804-4460-b533-6cf15380f016','UId':'a88803a3-ea64-48f4-9717-816f879a5e96','Col':3,'Row':4,'Format':'string','Value':' ','TargetCode':''}</v>
      </c>
    </row>
    <row r="527" spans="1:1" x14ac:dyDescent="0.2">
      <c r="A527" t="str">
        <f>CONCATENATE("{'SheetId':'5df05cbe-7804-4460-b533-6cf15380f016'",",","'UId':'31fb675e-d295-4717-8b2d-7ecb100ceb53'",",'Col':",COLUMN(BCKetQuaHoatDongKinhDoanh_06202!D4),",'Row':",ROW(BCKetQuaHoatDongKinhDoanh_06202!D4),",","'Format':'numberic'",",'Value':'",SUBSTITUTE(BCKetQuaHoatDongKinhDoanh_06202!D4,"'","\'"),"','TargetCode':''}")</f>
        <v>{'SheetId':'5df05cbe-7804-4460-b533-6cf15380f016','UId':'31fb675e-d295-4717-8b2d-7ecb100ceb53','Col':4,'Row':4,'Format':'numberic','Value':'0','TargetCode':''}</v>
      </c>
    </row>
    <row r="528" spans="1:1" x14ac:dyDescent="0.2">
      <c r="A528" t="str">
        <f>CONCATENATE("{'SheetId':'5df05cbe-7804-4460-b533-6cf15380f016'",",","'UId':'f3ab4bb0-f3db-4c6d-b509-a0ad70fb2b8b'",",'Col':",COLUMN(BCKetQuaHoatDongKinhDoanh_06202!E4),",'Row':",ROW(BCKetQuaHoatDongKinhDoanh_06202!E4),",","'Format':'numberic'",",'Value':'",SUBSTITUTE(BCKetQuaHoatDongKinhDoanh_06202!E4,"'","\'"),"','TargetCode':''}")</f>
        <v>{'SheetId':'5df05cbe-7804-4460-b533-6cf15380f016','UId':'f3ab4bb0-f3db-4c6d-b509-a0ad70fb2b8b','Col':5,'Row':4,'Format':'numberic','Value':' ','TargetCode':''}</v>
      </c>
    </row>
    <row r="529" spans="1:1" x14ac:dyDescent="0.2">
      <c r="A529" t="str">
        <f>CONCATENATE("{'SheetId':'5df05cbe-7804-4460-b533-6cf15380f016'",",","'UId':'deb73f52-2fab-4031-afe4-4f3e6798bfd0'",",'Col':",COLUMN(BCKetQuaHoatDongKinhDoanh_06202!F4),",'Row':",ROW(BCKetQuaHoatDongKinhDoanh_06202!F4),",","'Format':'numberic'",",'Value':'",SUBSTITUTE(BCKetQuaHoatDongKinhDoanh_06202!F4,"'","\'"),"','TargetCode':''}")</f>
        <v>{'SheetId':'5df05cbe-7804-4460-b533-6cf15380f016','UId':'deb73f52-2fab-4031-afe4-4f3e6798bfd0','Col':6,'Row':4,'Format':'numberic','Value':'0','TargetCode':''}</v>
      </c>
    </row>
    <row r="530" spans="1:1" x14ac:dyDescent="0.2">
      <c r="A530" t="str">
        <f>CONCATENATE("{'SheetId':'5df05cbe-7804-4460-b533-6cf15380f016'",",","'UId':'8dd4c189-8875-4454-a9cc-55fed432fc3f'",",'Col':",COLUMN(BCKetQuaHoatDongKinhDoanh_06202!G4),",'Row':",ROW(BCKetQuaHoatDongKinhDoanh_06202!G4),",","'Format':'numberic'",",'Value':'",SUBSTITUTE(BCKetQuaHoatDongKinhDoanh_06202!G4,"'","\'"),"','TargetCode':''}")</f>
        <v>{'SheetId':'5df05cbe-7804-4460-b533-6cf15380f016','UId':'8dd4c189-8875-4454-a9cc-55fed432fc3f','Col':7,'Row':4,'Format':'numberic','Value':' ','TargetCode':''}</v>
      </c>
    </row>
    <row r="531" spans="1:1" x14ac:dyDescent="0.2">
      <c r="A531" t="str">
        <f>CONCATENATE("{'SheetId':'5df05cbe-7804-4460-b533-6cf15380f016'",",","'UId':'25bff8ad-69e0-44ba-af2e-09d098c64cb3'",",'Col':",COLUMN(BCKetQuaHoatDongKinhDoanh_06202!C5),",'Row':",ROW(BCKetQuaHoatDongKinhDoanh_06202!C5),",","'Format':'string'",",'Value':'",SUBSTITUTE(BCKetQuaHoatDongKinhDoanh_06202!C5,"'","\'"),"','TargetCode':''}")</f>
        <v>{'SheetId':'5df05cbe-7804-4460-b533-6cf15380f016','UId':'25bff8ad-69e0-44ba-af2e-09d098c64cb3','Col':3,'Row':5,'Format':'string','Value':' ','TargetCode':''}</v>
      </c>
    </row>
    <row r="532" spans="1:1" x14ac:dyDescent="0.2">
      <c r="A532" t="str">
        <f>CONCATENATE("{'SheetId':'5df05cbe-7804-4460-b533-6cf15380f016'",",","'UId':'1d622d4d-6856-46b8-8a52-8a6eab8c6b72'",",'Col':",COLUMN(BCKetQuaHoatDongKinhDoanh_06202!D5),",'Row':",ROW(BCKetQuaHoatDongKinhDoanh_06202!D5),",","'Format':'numberic'",",'Value':'",SUBSTITUTE(BCKetQuaHoatDongKinhDoanh_06202!D5,"'","\'"),"','TargetCode':''}")</f>
        <v>{'SheetId':'5df05cbe-7804-4460-b533-6cf15380f016','UId':'1d622d4d-6856-46b8-8a52-8a6eab8c6b72','Col':4,'Row':5,'Format':'numberic','Value':'','TargetCode':''}</v>
      </c>
    </row>
    <row r="533" spans="1:1" x14ac:dyDescent="0.2">
      <c r="A533" t="str">
        <f>CONCATENATE("{'SheetId':'5df05cbe-7804-4460-b533-6cf15380f016'",",","'UId':'a38f6242-56f0-4979-9923-2abaa4b12fe2'",",'Col':",COLUMN(BCKetQuaHoatDongKinhDoanh_06202!E5),",'Row':",ROW(BCKetQuaHoatDongKinhDoanh_06202!E5),",","'Format':'numberic'",",'Value':'",SUBSTITUTE(BCKetQuaHoatDongKinhDoanh_06202!E5,"'","\'"),"','TargetCode':''}")</f>
        <v>{'SheetId':'5df05cbe-7804-4460-b533-6cf15380f016','UId':'a38f6242-56f0-4979-9923-2abaa4b12fe2','Col':5,'Row':5,'Format':'numberic','Value':' ','TargetCode':''}</v>
      </c>
    </row>
    <row r="534" spans="1:1" x14ac:dyDescent="0.2">
      <c r="A534" t="str">
        <f>CONCATENATE("{'SheetId':'5df05cbe-7804-4460-b533-6cf15380f016'",",","'UId':'2d54c9fd-21bc-4fe8-8b33-000ee55de44c'",",'Col':",COLUMN(BCKetQuaHoatDongKinhDoanh_06202!F5),",'Row':",ROW(BCKetQuaHoatDongKinhDoanh_06202!F5),",","'Format':'numberic'",",'Value':'",SUBSTITUTE(BCKetQuaHoatDongKinhDoanh_06202!F5,"'","\'"),"','TargetCode':''}")</f>
        <v>{'SheetId':'5df05cbe-7804-4460-b533-6cf15380f016','UId':'2d54c9fd-21bc-4fe8-8b33-000ee55de44c','Col':6,'Row':5,'Format':'numberic','Value':'','TargetCode':''}</v>
      </c>
    </row>
    <row r="535" spans="1:1" x14ac:dyDescent="0.2">
      <c r="A535" t="str">
        <f>CONCATENATE("{'SheetId':'5df05cbe-7804-4460-b533-6cf15380f016'",",","'UId':'0d0ff07c-5cca-41e2-a4b6-4aa08517a4f4'",",'Col':",COLUMN(BCKetQuaHoatDongKinhDoanh_06202!G5),",'Row':",ROW(BCKetQuaHoatDongKinhDoanh_06202!G5),",","'Format':'numberic'",",'Value':'",SUBSTITUTE(BCKetQuaHoatDongKinhDoanh_06202!G5,"'","\'"),"','TargetCode':''}")</f>
        <v>{'SheetId':'5df05cbe-7804-4460-b533-6cf15380f016','UId':'0d0ff07c-5cca-41e2-a4b6-4aa08517a4f4','Col':7,'Row':5,'Format':'numberic','Value':' ','TargetCode':''}</v>
      </c>
    </row>
    <row r="536" spans="1:1" x14ac:dyDescent="0.2">
      <c r="A536" t="str">
        <f>CONCATENATE("{'SheetId':'5df05cbe-7804-4460-b533-6cf15380f016'",",","'UId':'b76ad818-6f96-449f-88c6-1d7a89f57cc6'",",'Col':",COLUMN(BCKetQuaHoatDongKinhDoanh_06202!C6),",'Row':",ROW(BCKetQuaHoatDongKinhDoanh_06202!C6),",","'Format':'string'",",'Value':'",SUBSTITUTE(BCKetQuaHoatDongKinhDoanh_06202!C6,"'","\'"),"','TargetCode':''}")</f>
        <v>{'SheetId':'5df05cbe-7804-4460-b533-6cf15380f016','UId':'b76ad818-6f96-449f-88c6-1d7a89f57cc6','Col':3,'Row':6,'Format':'string','Value':' ','TargetCode':''}</v>
      </c>
    </row>
    <row r="537" spans="1:1" x14ac:dyDescent="0.2">
      <c r="A537" t="str">
        <f>CONCATENATE("{'SheetId':'5df05cbe-7804-4460-b533-6cf15380f016'",",","'UId':'728357b6-7a69-4de1-8291-510f24cab4fb'",",'Col':",COLUMN(BCKetQuaHoatDongKinhDoanh_06202!D6),",'Row':",ROW(BCKetQuaHoatDongKinhDoanh_06202!D6),",","'Format':'numberic'",",'Value':'",SUBSTITUTE(BCKetQuaHoatDongKinhDoanh_06202!D6,"'","\'"),"','TargetCode':''}")</f>
        <v>{'SheetId':'5df05cbe-7804-4460-b533-6cf15380f016','UId':'728357b6-7a69-4de1-8291-510f24cab4fb','Col':4,'Row':6,'Format':'numberic','Value':'0','TargetCode':''}</v>
      </c>
    </row>
    <row r="538" spans="1:1" x14ac:dyDescent="0.2">
      <c r="A538" t="str">
        <f>CONCATENATE("{'SheetId':'5df05cbe-7804-4460-b533-6cf15380f016'",",","'UId':'2b23bb26-1d6f-4e88-97b8-55a65be11b6b'",",'Col':",COLUMN(BCKetQuaHoatDongKinhDoanh_06202!E6),",'Row':",ROW(BCKetQuaHoatDongKinhDoanh_06202!E6),",","'Format':'numberic'",",'Value':'",SUBSTITUTE(BCKetQuaHoatDongKinhDoanh_06202!E6,"'","\'"),"','TargetCode':''}")</f>
        <v>{'SheetId':'5df05cbe-7804-4460-b533-6cf15380f016','UId':'2b23bb26-1d6f-4e88-97b8-55a65be11b6b','Col':5,'Row':6,'Format':'numberic','Value':' ','TargetCode':''}</v>
      </c>
    </row>
    <row r="539" spans="1:1" x14ac:dyDescent="0.2">
      <c r="A539" t="str">
        <f>CONCATENATE("{'SheetId':'5df05cbe-7804-4460-b533-6cf15380f016'",",","'UId':'9ebb8f0e-e50f-4917-ae77-0e02922ccdb6'",",'Col':",COLUMN(BCKetQuaHoatDongKinhDoanh_06202!F6),",'Row':",ROW(BCKetQuaHoatDongKinhDoanh_06202!F6),",","'Format':'numberic'",",'Value':'",SUBSTITUTE(BCKetQuaHoatDongKinhDoanh_06202!F6,"'","\'"),"','TargetCode':''}")</f>
        <v>{'SheetId':'5df05cbe-7804-4460-b533-6cf15380f016','UId':'9ebb8f0e-e50f-4917-ae77-0e02922ccdb6','Col':6,'Row':6,'Format':'numberic','Value':'0','TargetCode':''}</v>
      </c>
    </row>
    <row r="540" spans="1:1" x14ac:dyDescent="0.2">
      <c r="A540" t="str">
        <f>CONCATENATE("{'SheetId':'5df05cbe-7804-4460-b533-6cf15380f016'",",","'UId':'b7d76c72-09a4-4d1e-beaf-243d8fb5beb5'",",'Col':",COLUMN(BCKetQuaHoatDongKinhDoanh_06202!G6),",'Row':",ROW(BCKetQuaHoatDongKinhDoanh_06202!G6),",","'Format':'numberic'",",'Value':'",SUBSTITUTE(BCKetQuaHoatDongKinhDoanh_06202!G6,"'","\'"),"','TargetCode':''}")</f>
        <v>{'SheetId':'5df05cbe-7804-4460-b533-6cf15380f016','UId':'b7d76c72-09a4-4d1e-beaf-243d8fb5beb5','Col':7,'Row':6,'Format':'numberic','Value':' ','TargetCode':''}</v>
      </c>
    </row>
    <row r="541" spans="1:1" x14ac:dyDescent="0.2">
      <c r="A541" t="str">
        <f>CONCATENATE("{'SheetId':'5df05cbe-7804-4460-b533-6cf15380f016'",",","'UId':'47990522-a6da-4067-ae16-6600b9f435db'",",'Col':",COLUMN(BCKetQuaHoatDongKinhDoanh_06202!C7),",'Row':",ROW(BCKetQuaHoatDongKinhDoanh_06202!C7),",","'Format':'string'",",'Value':'",SUBSTITUTE(BCKetQuaHoatDongKinhDoanh_06202!C7,"'","\'"),"','TargetCode':''}")</f>
        <v>{'SheetId':'5df05cbe-7804-4460-b533-6cf15380f016','UId':'47990522-a6da-4067-ae16-6600b9f435db','Col':3,'Row':7,'Format':'string','Value':' ','TargetCode':''}</v>
      </c>
    </row>
    <row r="542" spans="1:1" x14ac:dyDescent="0.2">
      <c r="A542" t="str">
        <f>CONCATENATE("{'SheetId':'5df05cbe-7804-4460-b533-6cf15380f016'",",","'UId':'1573fd9b-0926-4b22-b53c-c15a0027bd12'",",'Col':",COLUMN(BCKetQuaHoatDongKinhDoanh_06202!D7),",'Row':",ROW(BCKetQuaHoatDongKinhDoanh_06202!D7),",","'Format':'numberic'",",'Value':'",SUBSTITUTE(BCKetQuaHoatDongKinhDoanh_06202!D7,"'","\'"),"','TargetCode':''}")</f>
        <v>{'SheetId':'5df05cbe-7804-4460-b533-6cf15380f016','UId':'1573fd9b-0926-4b22-b53c-c15a0027bd12','Col':4,'Row':7,'Format':'numberic','Value':'0','TargetCode':''}</v>
      </c>
    </row>
    <row r="543" spans="1:1" x14ac:dyDescent="0.2">
      <c r="A543" t="str">
        <f>CONCATENATE("{'SheetId':'5df05cbe-7804-4460-b533-6cf15380f016'",",","'UId':'406d28d6-176f-4d5f-a4ff-83397f126c84'",",'Col':",COLUMN(BCKetQuaHoatDongKinhDoanh_06202!E7),",'Row':",ROW(BCKetQuaHoatDongKinhDoanh_06202!E7),",","'Format':'numberic'",",'Value':'",SUBSTITUTE(BCKetQuaHoatDongKinhDoanh_06202!E7,"'","\'"),"','TargetCode':''}")</f>
        <v>{'SheetId':'5df05cbe-7804-4460-b533-6cf15380f016','UId':'406d28d6-176f-4d5f-a4ff-83397f126c84','Col':5,'Row':7,'Format':'numberic','Value':' ','TargetCode':''}</v>
      </c>
    </row>
    <row r="544" spans="1:1" x14ac:dyDescent="0.2">
      <c r="A544" t="str">
        <f>CONCATENATE("{'SheetId':'5df05cbe-7804-4460-b533-6cf15380f016'",",","'UId':'d45c9d17-3d37-483a-927e-59ee161654f8'",",'Col':",COLUMN(BCKetQuaHoatDongKinhDoanh_06202!F7),",'Row':",ROW(BCKetQuaHoatDongKinhDoanh_06202!F7),",","'Format':'numberic'",",'Value':'",SUBSTITUTE(BCKetQuaHoatDongKinhDoanh_06202!F7,"'","\'"),"','TargetCode':''}")</f>
        <v>{'SheetId':'5df05cbe-7804-4460-b533-6cf15380f016','UId':'d45c9d17-3d37-483a-927e-59ee161654f8','Col':6,'Row':7,'Format':'numberic','Value':'0','TargetCode':''}</v>
      </c>
    </row>
    <row r="545" spans="1:1" x14ac:dyDescent="0.2">
      <c r="A545" t="str">
        <f>CONCATENATE("{'SheetId':'5df05cbe-7804-4460-b533-6cf15380f016'",",","'UId':'5b903a98-077a-4ef7-8530-18ac7c5f72db'",",'Col':",COLUMN(BCKetQuaHoatDongKinhDoanh_06202!G7),",'Row':",ROW(BCKetQuaHoatDongKinhDoanh_06202!G7),",","'Format':'numberic'",",'Value':'",SUBSTITUTE(BCKetQuaHoatDongKinhDoanh_06202!G7,"'","\'"),"','TargetCode':''}")</f>
        <v>{'SheetId':'5df05cbe-7804-4460-b533-6cf15380f016','UId':'5b903a98-077a-4ef7-8530-18ac7c5f72db','Col':7,'Row':7,'Format':'numberic','Value':' ','TargetCode':''}</v>
      </c>
    </row>
    <row r="546" spans="1:1" x14ac:dyDescent="0.2">
      <c r="A546" t="str">
        <f>CONCATENATE("{'SheetId':'5df05cbe-7804-4460-b533-6cf15380f016'",",","'UId':'483457a4-0142-45ee-843d-acf39ce6b308'",",'Col':",COLUMN(BCKetQuaHoatDongKinhDoanh_06202!C8),",'Row':",ROW(BCKetQuaHoatDongKinhDoanh_06202!C8),",","'Format':'string'",",'Value':'",SUBSTITUTE(BCKetQuaHoatDongKinhDoanh_06202!C8,"'","\'"),"','TargetCode':''}")</f>
        <v>{'SheetId':'5df05cbe-7804-4460-b533-6cf15380f016','UId':'483457a4-0142-45ee-843d-acf39ce6b308','Col':3,'Row':8,'Format':'string','Value':' ','TargetCode':''}</v>
      </c>
    </row>
    <row r="547" spans="1:1" x14ac:dyDescent="0.2">
      <c r="A547" t="str">
        <f>CONCATENATE("{'SheetId':'5df05cbe-7804-4460-b533-6cf15380f016'",",","'UId':'cae69e25-cb52-4fcf-a04f-ecb9a175a1cb'",",'Col':",COLUMN(BCKetQuaHoatDongKinhDoanh_06202!D8),",'Row':",ROW(BCKetQuaHoatDongKinhDoanh_06202!D8),",","'Format':'numberic'",",'Value':'",SUBSTITUTE(BCKetQuaHoatDongKinhDoanh_06202!D8,"'","\'"),"','TargetCode':''}")</f>
        <v>{'SheetId':'5df05cbe-7804-4460-b533-6cf15380f016','UId':'cae69e25-cb52-4fcf-a04f-ecb9a175a1cb','Col':4,'Row':8,'Format':'numberic','Value':'0','TargetCode':''}</v>
      </c>
    </row>
    <row r="548" spans="1:1" x14ac:dyDescent="0.2">
      <c r="A548" t="str">
        <f>CONCATENATE("{'SheetId':'5df05cbe-7804-4460-b533-6cf15380f016'",",","'UId':'c2912aac-5511-41d1-9a32-247bc957d0aa'",",'Col':",COLUMN(BCKetQuaHoatDongKinhDoanh_06202!E8),",'Row':",ROW(BCKetQuaHoatDongKinhDoanh_06202!E8),",","'Format':'numberic'",",'Value':'",SUBSTITUTE(BCKetQuaHoatDongKinhDoanh_06202!E8,"'","\'"),"','TargetCode':''}")</f>
        <v>{'SheetId':'5df05cbe-7804-4460-b533-6cf15380f016','UId':'c2912aac-5511-41d1-9a32-247bc957d0aa','Col':5,'Row':8,'Format':'numberic','Value':' ','TargetCode':''}</v>
      </c>
    </row>
    <row r="549" spans="1:1" x14ac:dyDescent="0.2">
      <c r="A549" t="str">
        <f>CONCATENATE("{'SheetId':'5df05cbe-7804-4460-b533-6cf15380f016'",",","'UId':'f03c25fd-faa2-434a-bfd4-032458cea326'",",'Col':",COLUMN(BCKetQuaHoatDongKinhDoanh_06202!F8),",'Row':",ROW(BCKetQuaHoatDongKinhDoanh_06202!F8),",","'Format':'numberic'",",'Value':'",SUBSTITUTE(BCKetQuaHoatDongKinhDoanh_06202!F8,"'","\'"),"','TargetCode':''}")</f>
        <v>{'SheetId':'5df05cbe-7804-4460-b533-6cf15380f016','UId':'f03c25fd-faa2-434a-bfd4-032458cea326','Col':6,'Row':8,'Format':'numberic','Value':'0','TargetCode':''}</v>
      </c>
    </row>
    <row r="550" spans="1:1" x14ac:dyDescent="0.2">
      <c r="A550" t="str">
        <f>CONCATENATE("{'SheetId':'5df05cbe-7804-4460-b533-6cf15380f016'",",","'UId':'5c2de3db-35fa-47e4-95e4-e61b6e07b5b9'",",'Col':",COLUMN(BCKetQuaHoatDongKinhDoanh_06202!G8),",'Row':",ROW(BCKetQuaHoatDongKinhDoanh_06202!G8),",","'Format':'numberic'",",'Value':'",SUBSTITUTE(BCKetQuaHoatDongKinhDoanh_06202!G8,"'","\'"),"','TargetCode':''}")</f>
        <v>{'SheetId':'5df05cbe-7804-4460-b533-6cf15380f016','UId':'5c2de3db-35fa-47e4-95e4-e61b6e07b5b9','Col':7,'Row':8,'Format':'numberic','Value':' ','TargetCode':''}</v>
      </c>
    </row>
    <row r="551" spans="1:1" x14ac:dyDescent="0.2">
      <c r="A551" t="str">
        <f>CONCATENATE("{'SheetId':'5df05cbe-7804-4460-b533-6cf15380f016'",",","'UId':'8c40ce77-96c6-42c3-bd06-cbf1182a1493'",",'Col':",COLUMN(BCKetQuaHoatDongKinhDoanh_06202!C9),",'Row':",ROW(BCKetQuaHoatDongKinhDoanh_06202!C9),",","'Format':'string'",",'Value':'",SUBSTITUTE(BCKetQuaHoatDongKinhDoanh_06202!C9,"'","\'"),"','TargetCode':''}")</f>
        <v>{'SheetId':'5df05cbe-7804-4460-b533-6cf15380f016','UId':'8c40ce77-96c6-42c3-bd06-cbf1182a1493','Col':3,'Row':9,'Format':'string','Value':' ','TargetCode':''}</v>
      </c>
    </row>
    <row r="552" spans="1:1" x14ac:dyDescent="0.2">
      <c r="A552" t="str">
        <f>CONCATENATE("{'SheetId':'5df05cbe-7804-4460-b533-6cf15380f016'",",","'UId':'2033230e-c862-497d-94c5-759881eb9bc0'",",'Col':",COLUMN(BCKetQuaHoatDongKinhDoanh_06202!D9),",'Row':",ROW(BCKetQuaHoatDongKinhDoanh_06202!D9),",","'Format':'numberic'",",'Value':'",SUBSTITUTE(BCKetQuaHoatDongKinhDoanh_06202!D9,"'","\'"),"','TargetCode':''}")</f>
        <v>{'SheetId':'5df05cbe-7804-4460-b533-6cf15380f016','UId':'2033230e-c862-497d-94c5-759881eb9bc0','Col':4,'Row':9,'Format':'numberic','Value':'509217124','TargetCode':''}</v>
      </c>
    </row>
    <row r="553" spans="1:1" x14ac:dyDescent="0.2">
      <c r="A553" t="str">
        <f>CONCATENATE("{'SheetId':'5df05cbe-7804-4460-b533-6cf15380f016'",",","'UId':'bd2502a9-9baa-49df-8a77-3077f9970cce'",",'Col':",COLUMN(BCKetQuaHoatDongKinhDoanh_06202!E9),",'Row':",ROW(BCKetQuaHoatDongKinhDoanh_06202!E9),",","'Format':'numberic'",",'Value':'",SUBSTITUTE(BCKetQuaHoatDongKinhDoanh_06202!E9,"'","\'"),"','TargetCode':''}")</f>
        <v>{'SheetId':'5df05cbe-7804-4460-b533-6cf15380f016','UId':'bd2502a9-9baa-49df-8a77-3077f9970cce','Col':5,'Row':9,'Format':'numberic','Value':'378693137,369863','TargetCode':''}</v>
      </c>
    </row>
    <row r="554" spans="1:1" x14ac:dyDescent="0.2">
      <c r="A554" t="str">
        <f>CONCATENATE("{'SheetId':'5df05cbe-7804-4460-b533-6cf15380f016'",",","'UId':'8f1747c9-a708-4ba4-b1f8-41e297361651'",",'Col':",COLUMN(BCKetQuaHoatDongKinhDoanh_06202!F9),",'Row':",ROW(BCKetQuaHoatDongKinhDoanh_06202!F9),",","'Format':'numberic'",",'Value':'",SUBSTITUTE(BCKetQuaHoatDongKinhDoanh_06202!F9,"'","\'"),"','TargetCode':''}")</f>
        <v>{'SheetId':'5df05cbe-7804-4460-b533-6cf15380f016','UId':'8f1747c9-a708-4ba4-b1f8-41e297361651','Col':6,'Row':9,'Format':'numberic','Value':'509217124','TargetCode':''}</v>
      </c>
    </row>
    <row r="555" spans="1:1" x14ac:dyDescent="0.2">
      <c r="A555" t="str">
        <f>CONCATENATE("{'SheetId':'5df05cbe-7804-4460-b533-6cf15380f016'",",","'UId':'9587f690-ce28-4527-ad3a-98fe1bf6162f'",",'Col':",COLUMN(BCKetQuaHoatDongKinhDoanh_06202!G9),",'Row':",ROW(BCKetQuaHoatDongKinhDoanh_06202!G9),",","'Format':'numberic'",",'Value':'",SUBSTITUTE(BCKetQuaHoatDongKinhDoanh_06202!G9,"'","\'"),"','TargetCode':''}")</f>
        <v>{'SheetId':'5df05cbe-7804-4460-b533-6cf15380f016','UId':'9587f690-ce28-4527-ad3a-98fe1bf6162f','Col':7,'Row':9,'Format':'numberic','Value':'378693137,369863','TargetCode':''}</v>
      </c>
    </row>
    <row r="556" spans="1:1" x14ac:dyDescent="0.2">
      <c r="A556" t="str">
        <f>CONCATENATE("{'SheetId':'5df05cbe-7804-4460-b533-6cf15380f016'",",","'UId':'e1fca49c-9fb4-456c-a3a4-a754a67a92d8'",",'Col':",COLUMN(BCKetQuaHoatDongKinhDoanh_06202!C10),",'Row':",ROW(BCKetQuaHoatDongKinhDoanh_06202!C10),",","'Format':'string'",",'Value':'",SUBSTITUTE(BCKetQuaHoatDongKinhDoanh_06202!C10,"'","\'"),"','TargetCode':''}")</f>
        <v>{'SheetId':'5df05cbe-7804-4460-b533-6cf15380f016','UId':'e1fca49c-9fb4-456c-a3a4-a754a67a92d8','Col':3,'Row':10,'Format':'string','Value':' ','TargetCode':''}</v>
      </c>
    </row>
    <row r="557" spans="1:1" x14ac:dyDescent="0.2">
      <c r="A557" t="str">
        <f>CONCATENATE("{'SheetId':'5df05cbe-7804-4460-b533-6cf15380f016'",",","'UId':'c1bb7ac9-27e0-4482-898f-d88c36f54277'",",'Col':",COLUMN(BCKetQuaHoatDongKinhDoanh_06202!D10),",'Row':",ROW(BCKetQuaHoatDongKinhDoanh_06202!D10),",","'Format':'numberic'",",'Value':'",SUBSTITUTE(BCKetQuaHoatDongKinhDoanh_06202!D10,"'","\'"),"','TargetCode':''}")</f>
        <v>{'SheetId':'5df05cbe-7804-4460-b533-6cf15380f016','UId':'c1bb7ac9-27e0-4482-898f-d88c36f54277','Col':4,'Row':10,'Format':'numberic','Value':'','TargetCode':''}</v>
      </c>
    </row>
    <row r="558" spans="1:1" x14ac:dyDescent="0.2">
      <c r="A558" t="str">
        <f>CONCATENATE("{'SheetId':'5df05cbe-7804-4460-b533-6cf15380f016'",",","'UId':'a44e6f99-35c1-4b95-8e00-82739a04cbd0'",",'Col':",COLUMN(BCKetQuaHoatDongKinhDoanh_06202!E10),",'Row':",ROW(BCKetQuaHoatDongKinhDoanh_06202!E10),",","'Format':'numberic'",",'Value':'",SUBSTITUTE(BCKetQuaHoatDongKinhDoanh_06202!E10,"'","\'"),"','TargetCode':''}")</f>
        <v>{'SheetId':'5df05cbe-7804-4460-b533-6cf15380f016','UId':'a44e6f99-35c1-4b95-8e00-82739a04cbd0','Col':5,'Row':10,'Format':'numberic','Value':'0','TargetCode':''}</v>
      </c>
    </row>
    <row r="559" spans="1:1" x14ac:dyDescent="0.2">
      <c r="A559" t="str">
        <f>CONCATENATE("{'SheetId':'5df05cbe-7804-4460-b533-6cf15380f016'",",","'UId':'6ca93249-24e9-4e79-9d48-711c340f0408'",",'Col':",COLUMN(BCKetQuaHoatDongKinhDoanh_06202!F10),",'Row':",ROW(BCKetQuaHoatDongKinhDoanh_06202!F10),",","'Format':'numberic'",",'Value':'",SUBSTITUTE(BCKetQuaHoatDongKinhDoanh_06202!F10,"'","\'"),"','TargetCode':''}")</f>
        <v>{'SheetId':'5df05cbe-7804-4460-b533-6cf15380f016','UId':'6ca93249-24e9-4e79-9d48-711c340f0408','Col':6,'Row':10,'Format':'numberic','Value':'','TargetCode':''}</v>
      </c>
    </row>
    <row r="560" spans="1:1" x14ac:dyDescent="0.2">
      <c r="A560" t="str">
        <f>CONCATENATE("{'SheetId':'5df05cbe-7804-4460-b533-6cf15380f016'",",","'UId':'4f3cefde-eede-4964-aafc-f2e8ccbb29ef'",",'Col':",COLUMN(BCKetQuaHoatDongKinhDoanh_06202!G10),",'Row':",ROW(BCKetQuaHoatDongKinhDoanh_06202!G10),",","'Format':'numberic'",",'Value':'",SUBSTITUTE(BCKetQuaHoatDongKinhDoanh_06202!G10,"'","\'"),"','TargetCode':''}")</f>
        <v>{'SheetId':'5df05cbe-7804-4460-b533-6cf15380f016','UId':'4f3cefde-eede-4964-aafc-f2e8ccbb29ef','Col':7,'Row':10,'Format':'numberic','Value':'0','TargetCode':''}</v>
      </c>
    </row>
    <row r="561" spans="1:1" x14ac:dyDescent="0.2">
      <c r="A561" t="str">
        <f>CONCATENATE("{'SheetId':'5df05cbe-7804-4460-b533-6cf15380f016'",",","'UId':'d742301a-6ba2-4c2f-97ea-40f146b5a4bf'",",'Col':",COLUMN(BCKetQuaHoatDongKinhDoanh_06202!C11),",'Row':",ROW(BCKetQuaHoatDongKinhDoanh_06202!C11),",","'Format':'string'",",'Value':'",SUBSTITUTE(BCKetQuaHoatDongKinhDoanh_06202!C11,"'","\'"),"','TargetCode':''}")</f>
        <v>{'SheetId':'5df05cbe-7804-4460-b533-6cf15380f016','UId':'d742301a-6ba2-4c2f-97ea-40f146b5a4bf','Col':3,'Row':11,'Format':'string','Value':' ','TargetCode':''}</v>
      </c>
    </row>
    <row r="562" spans="1:1" x14ac:dyDescent="0.2">
      <c r="A562" t="str">
        <f>CONCATENATE("{'SheetId':'5df05cbe-7804-4460-b533-6cf15380f016'",",","'UId':'769dc04f-e12e-4532-a0e8-b2a24083f18a'",",'Col':",COLUMN(BCKetQuaHoatDongKinhDoanh_06202!D11),",'Row':",ROW(BCKetQuaHoatDongKinhDoanh_06202!D11),",","'Format':'numberic'",",'Value':'",SUBSTITUTE(BCKetQuaHoatDongKinhDoanh_06202!D11,"'","\'"),"','TargetCode':''}")</f>
        <v>{'SheetId':'5df05cbe-7804-4460-b533-6cf15380f016','UId':'769dc04f-e12e-4532-a0e8-b2a24083f18a','Col':4,'Row':11,'Format':'numberic','Value':'120739380','TargetCode':''}</v>
      </c>
    </row>
    <row r="563" spans="1:1" x14ac:dyDescent="0.2">
      <c r="A563" t="str">
        <f>CONCATENATE("{'SheetId':'5df05cbe-7804-4460-b533-6cf15380f016'",",","'UId':'0e6dc6f6-144c-4a17-b47b-a32712ed3010'",",'Col':",COLUMN(BCKetQuaHoatDongKinhDoanh_06202!E11),",'Row':",ROW(BCKetQuaHoatDongKinhDoanh_06202!E11),",","'Format':'numberic'",",'Value':'",SUBSTITUTE(BCKetQuaHoatDongKinhDoanh_06202!E11,"'","\'"),"','TargetCode':''}")</f>
        <v>{'SheetId':'5df05cbe-7804-4460-b533-6cf15380f016','UId':'0e6dc6f6-144c-4a17-b47b-a32712ed3010','Col':5,'Row':11,'Format':'numberic','Value':'105757672','TargetCode':''}</v>
      </c>
    </row>
    <row r="564" spans="1:1" x14ac:dyDescent="0.2">
      <c r="A564" t="str">
        <f>CONCATENATE("{'SheetId':'5df05cbe-7804-4460-b533-6cf15380f016'",",","'UId':'2965f220-dda9-44c1-b588-1259bc1d64b7'",",'Col':",COLUMN(BCKetQuaHoatDongKinhDoanh_06202!F11),",'Row':",ROW(BCKetQuaHoatDongKinhDoanh_06202!F11),",","'Format':'numberic'",",'Value':'",SUBSTITUTE(BCKetQuaHoatDongKinhDoanh_06202!F11,"'","\'"),"','TargetCode':''}")</f>
        <v>{'SheetId':'5df05cbe-7804-4460-b533-6cf15380f016','UId':'2965f220-dda9-44c1-b588-1259bc1d64b7','Col':6,'Row':11,'Format':'numberic','Value':'120739380','TargetCode':''}</v>
      </c>
    </row>
    <row r="565" spans="1:1" x14ac:dyDescent="0.2">
      <c r="A565" t="str">
        <f>CONCATENATE("{'SheetId':'5df05cbe-7804-4460-b533-6cf15380f016'",",","'UId':'503e6768-3382-4c06-b901-3c9057735b2f'",",'Col':",COLUMN(BCKetQuaHoatDongKinhDoanh_06202!G11),",'Row':",ROW(BCKetQuaHoatDongKinhDoanh_06202!G11),",","'Format':'numberic'",",'Value':'",SUBSTITUTE(BCKetQuaHoatDongKinhDoanh_06202!G11,"'","\'"),"','TargetCode':''}")</f>
        <v>{'SheetId':'5df05cbe-7804-4460-b533-6cf15380f016','UId':'503e6768-3382-4c06-b901-3c9057735b2f','Col':7,'Row':11,'Format':'numberic','Value':'105757672','TargetCode':''}</v>
      </c>
    </row>
    <row r="566" spans="1:1" x14ac:dyDescent="0.2">
      <c r="A566" t="str">
        <f>CONCATENATE("{'SheetId':'5df05cbe-7804-4460-b533-6cf15380f016'",",","'UId':'241352ad-f044-4205-9c29-f823fb6ca56c'",",'Col':",COLUMN(BCKetQuaHoatDongKinhDoanh_06202!C12),",'Row':",ROW(BCKetQuaHoatDongKinhDoanh_06202!C12),",","'Format':'string'",",'Value':'",SUBSTITUTE(BCKetQuaHoatDongKinhDoanh_06202!C12,"'","\'"),"','TargetCode':''}")</f>
        <v>{'SheetId':'5df05cbe-7804-4460-b533-6cf15380f016','UId':'241352ad-f044-4205-9c29-f823fb6ca56c','Col':3,'Row':12,'Format':'string','Value':' ','TargetCode':''}</v>
      </c>
    </row>
    <row r="567" spans="1:1" x14ac:dyDescent="0.2">
      <c r="A567" t="str">
        <f>CONCATENATE("{'SheetId':'5df05cbe-7804-4460-b533-6cf15380f016'",",","'UId':'dd0e3120-4dd8-42b5-ba80-0bfb2df640ec'",",'Col':",COLUMN(BCKetQuaHoatDongKinhDoanh_06202!D12),",'Row':",ROW(BCKetQuaHoatDongKinhDoanh_06202!D12),",","'Format':'numberic'",",'Value':'",SUBSTITUTE(BCKetQuaHoatDongKinhDoanh_06202!D12,"'","\'"),"','TargetCode':''}")</f>
        <v>{'SheetId':'5df05cbe-7804-4460-b533-6cf15380f016','UId':'dd0e3120-4dd8-42b5-ba80-0bfb2df640ec','Col':4,'Row':12,'Format':'numberic','Value':'388477744','TargetCode':''}</v>
      </c>
    </row>
    <row r="568" spans="1:1" x14ac:dyDescent="0.2">
      <c r="A568" t="str">
        <f>CONCATENATE("{'SheetId':'5df05cbe-7804-4460-b533-6cf15380f016'",",","'UId':'bea95cd0-2138-48c9-a285-74223fb0c438'",",'Col':",COLUMN(BCKetQuaHoatDongKinhDoanh_06202!E12),",'Row':",ROW(BCKetQuaHoatDongKinhDoanh_06202!E12),",","'Format':'numberic'",",'Value':'",SUBSTITUTE(BCKetQuaHoatDongKinhDoanh_06202!E12,"'","\'"),"','TargetCode':''}")</f>
        <v>{'SheetId':'5df05cbe-7804-4460-b533-6cf15380f016','UId':'bea95cd0-2138-48c9-a285-74223fb0c438','Col':5,'Row':12,'Format':'numberic','Value':'272935465,369863','TargetCode':''}</v>
      </c>
    </row>
    <row r="569" spans="1:1" x14ac:dyDescent="0.2">
      <c r="A569" t="str">
        <f>CONCATENATE("{'SheetId':'5df05cbe-7804-4460-b533-6cf15380f016'",",","'UId':'46f76654-6215-4985-8b40-3559b524b2ac'",",'Col':",COLUMN(BCKetQuaHoatDongKinhDoanh_06202!F12),",'Row':",ROW(BCKetQuaHoatDongKinhDoanh_06202!F12),",","'Format':'numberic'",",'Value':'",SUBSTITUTE(BCKetQuaHoatDongKinhDoanh_06202!F12,"'","\'"),"','TargetCode':''}")</f>
        <v>{'SheetId':'5df05cbe-7804-4460-b533-6cf15380f016','UId':'46f76654-6215-4985-8b40-3559b524b2ac','Col':6,'Row':12,'Format':'numberic','Value':'388477744','TargetCode':''}</v>
      </c>
    </row>
    <row r="570" spans="1:1" x14ac:dyDescent="0.2">
      <c r="A570" t="str">
        <f>CONCATENATE("{'SheetId':'5df05cbe-7804-4460-b533-6cf15380f016'",",","'UId':'edd737a0-85e6-4af0-a611-84aea48af30b'",",'Col':",COLUMN(BCKetQuaHoatDongKinhDoanh_06202!G12),",'Row':",ROW(BCKetQuaHoatDongKinhDoanh_06202!G12),",","'Format':'numberic'",",'Value':'",SUBSTITUTE(BCKetQuaHoatDongKinhDoanh_06202!G12,"'","\'"),"','TargetCode':''}")</f>
        <v>{'SheetId':'5df05cbe-7804-4460-b533-6cf15380f016','UId':'edd737a0-85e6-4af0-a611-84aea48af30b','Col':7,'Row':12,'Format':'numberic','Value':'272935465,369863','TargetCode':''}</v>
      </c>
    </row>
    <row r="571" spans="1:1" x14ac:dyDescent="0.2">
      <c r="A571" t="str">
        <f>CONCATENATE("{'SheetId':'5df05cbe-7804-4460-b533-6cf15380f016'",",","'UId':'1f82f6c5-9779-4259-8daf-7531488b43ec'",",'Col':",COLUMN(BCKetQuaHoatDongKinhDoanh_06202!C13),",'Row':",ROW(BCKetQuaHoatDongKinhDoanh_06202!C13),",","'Format':'string'",",'Value':'",SUBSTITUTE(BCKetQuaHoatDongKinhDoanh_06202!C13,"'","\'"),"','TargetCode':''}")</f>
        <v>{'SheetId':'5df05cbe-7804-4460-b533-6cf15380f016','UId':'1f82f6c5-9779-4259-8daf-7531488b43ec','Col':3,'Row':13,'Format':'string','Value':' ','TargetCode':''}</v>
      </c>
    </row>
    <row r="572" spans="1:1" x14ac:dyDescent="0.2">
      <c r="A572" t="str">
        <f>CONCATENATE("{'SheetId':'5df05cbe-7804-4460-b533-6cf15380f016'",",","'UId':'7f635026-f95f-4325-a490-b767b15458ba'",",'Col':",COLUMN(BCKetQuaHoatDongKinhDoanh_06202!D13),",'Row':",ROW(BCKetQuaHoatDongKinhDoanh_06202!D13),",","'Format':'numberic'",",'Value':'",SUBSTITUTE(BCKetQuaHoatDongKinhDoanh_06202!D13,"'","\'"),"','TargetCode':''}")</f>
        <v>{'SheetId':'5df05cbe-7804-4460-b533-6cf15380f016','UId':'7f635026-f95f-4325-a490-b767b15458ba','Col':4,'Row':13,'Format':'numberic','Value':'227545','TargetCode':''}</v>
      </c>
    </row>
    <row r="573" spans="1:1" x14ac:dyDescent="0.2">
      <c r="A573" t="str">
        <f>CONCATENATE("{'SheetId':'5df05cbe-7804-4460-b533-6cf15380f016'",",","'UId':'fde10d0f-fff6-4f5a-8c44-cb7a4420e3ab'",",'Col':",COLUMN(BCKetQuaHoatDongKinhDoanh_06202!E13),",'Row':",ROW(BCKetQuaHoatDongKinhDoanh_06202!E13),",","'Format':'numberic'",",'Value':'",SUBSTITUTE(BCKetQuaHoatDongKinhDoanh_06202!E13,"'","\'"),"','TargetCode':''}")</f>
        <v>{'SheetId':'5df05cbe-7804-4460-b533-6cf15380f016','UId':'fde10d0f-fff6-4f5a-8c44-cb7a4420e3ab','Col':5,'Row':13,'Format':'numberic','Value':'259879','TargetCode':''}</v>
      </c>
    </row>
    <row r="574" spans="1:1" x14ac:dyDescent="0.2">
      <c r="A574" t="str">
        <f>CONCATENATE("{'SheetId':'5df05cbe-7804-4460-b533-6cf15380f016'",",","'UId':'387cda3f-820d-4155-b164-4f4be128c935'",",'Col':",COLUMN(BCKetQuaHoatDongKinhDoanh_06202!F13),",'Row':",ROW(BCKetQuaHoatDongKinhDoanh_06202!F13),",","'Format':'numberic'",",'Value':'",SUBSTITUTE(BCKetQuaHoatDongKinhDoanh_06202!F13,"'","\'"),"','TargetCode':''}")</f>
        <v>{'SheetId':'5df05cbe-7804-4460-b533-6cf15380f016','UId':'387cda3f-820d-4155-b164-4f4be128c935','Col':6,'Row':13,'Format':'numberic','Value':'227545','TargetCode':''}</v>
      </c>
    </row>
    <row r="575" spans="1:1" x14ac:dyDescent="0.2">
      <c r="A575" t="str">
        <f>CONCATENATE("{'SheetId':'5df05cbe-7804-4460-b533-6cf15380f016'",",","'UId':'e243a13f-4d1e-4169-a55d-2202f305bc3e'",",'Col':",COLUMN(BCKetQuaHoatDongKinhDoanh_06202!G13),",'Row':",ROW(BCKetQuaHoatDongKinhDoanh_06202!G13),",","'Format':'numberic'",",'Value':'",SUBSTITUTE(BCKetQuaHoatDongKinhDoanh_06202!G13,"'","\'"),"','TargetCode':''}")</f>
        <v>{'SheetId':'5df05cbe-7804-4460-b533-6cf15380f016','UId':'e243a13f-4d1e-4169-a55d-2202f305bc3e','Col':7,'Row':13,'Format':'numberic','Value':'259879','TargetCode':''}</v>
      </c>
    </row>
    <row r="576" spans="1:1" x14ac:dyDescent="0.2">
      <c r="A576" t="str">
        <f>CONCATENATE("{'SheetId':'5df05cbe-7804-4460-b533-6cf15380f016'",",","'UId':'958df515-81e6-4aca-889e-d8d2b6656b8e'",",'Col':",COLUMN(BCKetQuaHoatDongKinhDoanh_06202!C14),",'Row':",ROW(BCKetQuaHoatDongKinhDoanh_06202!C14),",","'Format':'string'",",'Value':'",SUBSTITUTE(BCKetQuaHoatDongKinhDoanh_06202!C14,"'","\'"),"','TargetCode':''}")</f>
        <v>{'SheetId':'5df05cbe-7804-4460-b533-6cf15380f016','UId':'958df515-81e6-4aca-889e-d8d2b6656b8e','Col':3,'Row':14,'Format':'string','Value':' ','TargetCode':''}</v>
      </c>
    </row>
    <row r="577" spans="1:1" x14ac:dyDescent="0.2">
      <c r="A577" t="str">
        <f>CONCATENATE("{'SheetId':'5df05cbe-7804-4460-b533-6cf15380f016'",",","'UId':'871046cf-18ba-4e59-81c1-a89904175465'",",'Col':",COLUMN(BCKetQuaHoatDongKinhDoanh_06202!D14),",'Row':",ROW(BCKetQuaHoatDongKinhDoanh_06202!D14),",","'Format':'numberic'",",'Value':'",SUBSTITUTE(BCKetQuaHoatDongKinhDoanh_06202!D14,"'","\'"),"','TargetCode':''}")</f>
        <v>{'SheetId':'5df05cbe-7804-4460-b533-6cf15380f016','UId':'871046cf-18ba-4e59-81c1-a89904175465','Col':4,'Row':14,'Format':'numberic','Value':'0','TargetCode':''}</v>
      </c>
    </row>
    <row r="578" spans="1:1" x14ac:dyDescent="0.2">
      <c r="A578" t="str">
        <f>CONCATENATE("{'SheetId':'5df05cbe-7804-4460-b533-6cf15380f016'",",","'UId':'a230c6f0-1fde-421e-8ca1-9a156f7042d2'",",'Col':",COLUMN(BCKetQuaHoatDongKinhDoanh_06202!E14),",'Row':",ROW(BCKetQuaHoatDongKinhDoanh_06202!E14),",","'Format':'numberic'",",'Value':'",SUBSTITUTE(BCKetQuaHoatDongKinhDoanh_06202!E14,"'","\'"),"','TargetCode':''}")</f>
        <v>{'SheetId':'5df05cbe-7804-4460-b533-6cf15380f016','UId':'a230c6f0-1fde-421e-8ca1-9a156f7042d2','Col':5,'Row':14,'Format':'numberic','Value':'0','TargetCode':''}</v>
      </c>
    </row>
    <row r="579" spans="1:1" x14ac:dyDescent="0.2">
      <c r="A579" t="str">
        <f>CONCATENATE("{'SheetId':'5df05cbe-7804-4460-b533-6cf15380f016'",",","'UId':'6350e765-7234-49d7-a5c8-6096752e272f'",",'Col':",COLUMN(BCKetQuaHoatDongKinhDoanh_06202!F14),",'Row':",ROW(BCKetQuaHoatDongKinhDoanh_06202!F14),",","'Format':'numberic'",",'Value':'",SUBSTITUTE(BCKetQuaHoatDongKinhDoanh_06202!F14,"'","\'"),"','TargetCode':''}")</f>
        <v>{'SheetId':'5df05cbe-7804-4460-b533-6cf15380f016','UId':'6350e765-7234-49d7-a5c8-6096752e272f','Col':6,'Row':14,'Format':'numberic','Value':'0','TargetCode':''}</v>
      </c>
    </row>
    <row r="580" spans="1:1" x14ac:dyDescent="0.2">
      <c r="A580" t="str">
        <f>CONCATENATE("{'SheetId':'5df05cbe-7804-4460-b533-6cf15380f016'",",","'UId':'5d36d3fd-fbc6-48f5-b41e-3f097fc16993'",",'Col':",COLUMN(BCKetQuaHoatDongKinhDoanh_06202!G14),",'Row':",ROW(BCKetQuaHoatDongKinhDoanh_06202!G14),",","'Format':'numberic'",",'Value':'",SUBSTITUTE(BCKetQuaHoatDongKinhDoanh_06202!G14,"'","\'"),"','TargetCode':''}")</f>
        <v>{'SheetId':'5df05cbe-7804-4460-b533-6cf15380f016','UId':'5d36d3fd-fbc6-48f5-b41e-3f097fc16993','Col':7,'Row':14,'Format':'numberic','Value':'0','TargetCode':''}</v>
      </c>
    </row>
    <row r="581" spans="1:1" x14ac:dyDescent="0.2">
      <c r="A581" t="str">
        <f>CONCATENATE("{'SheetId':'5df05cbe-7804-4460-b533-6cf15380f016'",",","'UId':'941c7a97-7d66-42b0-8285-5bd5457dc5fa'",",'Col':",COLUMN(BCKetQuaHoatDongKinhDoanh_06202!C15),",'Row':",ROW(BCKetQuaHoatDongKinhDoanh_06202!C15),",","'Format':'string'",",'Value':'",SUBSTITUTE(BCKetQuaHoatDongKinhDoanh_06202!C15,"'","\'"),"','TargetCode':''}")</f>
        <v>{'SheetId':'5df05cbe-7804-4460-b533-6cf15380f016','UId':'941c7a97-7d66-42b0-8285-5bd5457dc5fa','Col':3,'Row':15,'Format':'string','Value':' ','TargetCode':''}</v>
      </c>
    </row>
    <row r="582" spans="1:1" x14ac:dyDescent="0.2">
      <c r="A582" t="str">
        <f>CONCATENATE("{'SheetId':'5df05cbe-7804-4460-b533-6cf15380f016'",",","'UId':'5caf705d-afd8-4720-91be-a4c55c737be8'",",'Col':",COLUMN(BCKetQuaHoatDongKinhDoanh_06202!D15),",'Row':",ROW(BCKetQuaHoatDongKinhDoanh_06202!D15),",","'Format':'numberic'",",'Value':'",SUBSTITUTE(BCKetQuaHoatDongKinhDoanh_06202!D15,"'","\'"),"','TargetCode':''}")</f>
        <v>{'SheetId':'5df05cbe-7804-4460-b533-6cf15380f016','UId':'5caf705d-afd8-4720-91be-a4c55c737be8','Col':4,'Row':15,'Format':'numberic','Value':'227545','TargetCode':''}</v>
      </c>
    </row>
    <row r="583" spans="1:1" x14ac:dyDescent="0.2">
      <c r="A583" t="str">
        <f>CONCATENATE("{'SheetId':'5df05cbe-7804-4460-b533-6cf15380f016'",",","'UId':'e01b8660-4b77-4bc4-a5f3-34c578a23f94'",",'Col':",COLUMN(BCKetQuaHoatDongKinhDoanh_06202!E15),",'Row':",ROW(BCKetQuaHoatDongKinhDoanh_06202!E15),",","'Format':'numberic'",",'Value':'",SUBSTITUTE(BCKetQuaHoatDongKinhDoanh_06202!E15,"'","\'"),"','TargetCode':''}")</f>
        <v>{'SheetId':'5df05cbe-7804-4460-b533-6cf15380f016','UId':'e01b8660-4b77-4bc4-a5f3-34c578a23f94','Col':5,'Row':15,'Format':'numberic','Value':'259879','TargetCode':''}</v>
      </c>
    </row>
    <row r="584" spans="1:1" x14ac:dyDescent="0.2">
      <c r="A584" t="str">
        <f>CONCATENATE("{'SheetId':'5df05cbe-7804-4460-b533-6cf15380f016'",",","'UId':'c1e7a610-8632-4176-a245-eb9cdb8342e5'",",'Col':",COLUMN(BCKetQuaHoatDongKinhDoanh_06202!F15),",'Row':",ROW(BCKetQuaHoatDongKinhDoanh_06202!F15),",","'Format':'numberic'",",'Value':'",SUBSTITUTE(BCKetQuaHoatDongKinhDoanh_06202!F15,"'","\'"),"','TargetCode':''}")</f>
        <v>{'SheetId':'5df05cbe-7804-4460-b533-6cf15380f016','UId':'c1e7a610-8632-4176-a245-eb9cdb8342e5','Col':6,'Row':15,'Format':'numberic','Value':'227545','TargetCode':''}</v>
      </c>
    </row>
    <row r="585" spans="1:1" x14ac:dyDescent="0.2">
      <c r="A585" t="str">
        <f>CONCATENATE("{'SheetId':'5df05cbe-7804-4460-b533-6cf15380f016'",",","'UId':'447ff585-1b78-4b76-9416-3dcf34f0d88e'",",'Col':",COLUMN(BCKetQuaHoatDongKinhDoanh_06202!G15),",'Row':",ROW(BCKetQuaHoatDongKinhDoanh_06202!G15),",","'Format':'numberic'",",'Value':'",SUBSTITUTE(BCKetQuaHoatDongKinhDoanh_06202!G15,"'","\'"),"','TargetCode':''}")</f>
        <v>{'SheetId':'5df05cbe-7804-4460-b533-6cf15380f016','UId':'447ff585-1b78-4b76-9416-3dcf34f0d88e','Col':7,'Row':15,'Format':'numberic','Value':'259879','TargetCode':''}</v>
      </c>
    </row>
    <row r="586" spans="1:1" x14ac:dyDescent="0.2">
      <c r="A586" t="str">
        <f>CONCATENATE("{'SheetId':'5df05cbe-7804-4460-b533-6cf15380f016'",",","'UId':'4b41c416-9f47-4610-acec-fa1b74d57bc0'",",'Col':",COLUMN(BCKetQuaHoatDongKinhDoanh_06202!C16),",'Row':",ROW(BCKetQuaHoatDongKinhDoanh_06202!C16),",","'Format':'string'",",'Value':'",SUBSTITUTE(BCKetQuaHoatDongKinhDoanh_06202!C16,"'","\'"),"','TargetCode':''}")</f>
        <v>{'SheetId':'5df05cbe-7804-4460-b533-6cf15380f016','UId':'4b41c416-9f47-4610-acec-fa1b74d57bc0','Col':3,'Row':16,'Format':'string','Value':' ','TargetCode':''}</v>
      </c>
    </row>
    <row r="587" spans="1:1" x14ac:dyDescent="0.2">
      <c r="A587" t="str">
        <f>CONCATENATE("{'SheetId':'5df05cbe-7804-4460-b533-6cf15380f016'",",","'UId':'1078318b-d144-4530-8967-e7745cc65bd5'",",'Col':",COLUMN(BCKetQuaHoatDongKinhDoanh_06202!D16),",'Row':",ROW(BCKetQuaHoatDongKinhDoanh_06202!D16),",","'Format':'numberic'",",'Value':'",SUBSTITUTE(BCKetQuaHoatDongKinhDoanh_06202!D16,"'","\'"),"','TargetCode':''}")</f>
        <v>{'SheetId':'5df05cbe-7804-4460-b533-6cf15380f016','UId':'1078318b-d144-4530-8967-e7745cc65bd5','Col':4,'Row':16,'Format':'numberic','Value':'388705289','TargetCode':''}</v>
      </c>
    </row>
    <row r="588" spans="1:1" x14ac:dyDescent="0.2">
      <c r="A588" t="str">
        <f>CONCATENATE("{'SheetId':'5df05cbe-7804-4460-b533-6cf15380f016'",",","'UId':'48196fb5-8f4d-4525-aae2-de3834bf5b4f'",",'Col':",COLUMN(BCKetQuaHoatDongKinhDoanh_06202!E16),",'Row':",ROW(BCKetQuaHoatDongKinhDoanh_06202!E16),",","'Format':'numberic'",",'Value':'",SUBSTITUTE(BCKetQuaHoatDongKinhDoanh_06202!E16,"'","\'"),"','TargetCode':''}")</f>
        <v>{'SheetId':'5df05cbe-7804-4460-b533-6cf15380f016','UId':'48196fb5-8f4d-4525-aae2-de3834bf5b4f','Col':5,'Row':16,'Format':'numberic','Value':'273195344,369863','TargetCode':''}</v>
      </c>
    </row>
    <row r="589" spans="1:1" x14ac:dyDescent="0.2">
      <c r="A589" t="str">
        <f>CONCATENATE("{'SheetId':'5df05cbe-7804-4460-b533-6cf15380f016'",",","'UId':'c741dc0b-ceb6-46f5-b76a-8e15b53659d3'",",'Col':",COLUMN(BCKetQuaHoatDongKinhDoanh_06202!F16),",'Row':",ROW(BCKetQuaHoatDongKinhDoanh_06202!F16),",","'Format':'numberic'",",'Value':'",SUBSTITUTE(BCKetQuaHoatDongKinhDoanh_06202!F16,"'","\'"),"','TargetCode':''}")</f>
        <v>{'SheetId':'5df05cbe-7804-4460-b533-6cf15380f016','UId':'c741dc0b-ceb6-46f5-b76a-8e15b53659d3','Col':6,'Row':16,'Format':'numberic','Value':'388705289','TargetCode':''}</v>
      </c>
    </row>
    <row r="590" spans="1:1" x14ac:dyDescent="0.2">
      <c r="A590" t="str">
        <f>CONCATENATE("{'SheetId':'5df05cbe-7804-4460-b533-6cf15380f016'",",","'UId':'1b48c9ac-a527-4e75-a224-4cd6ce1481e0'",",'Col':",COLUMN(BCKetQuaHoatDongKinhDoanh_06202!G16),",'Row':",ROW(BCKetQuaHoatDongKinhDoanh_06202!G16),",","'Format':'numberic'",",'Value':'",SUBSTITUTE(BCKetQuaHoatDongKinhDoanh_06202!G16,"'","\'"),"','TargetCode':''}")</f>
        <v>{'SheetId':'5df05cbe-7804-4460-b533-6cf15380f016','UId':'1b48c9ac-a527-4e75-a224-4cd6ce1481e0','Col':7,'Row':16,'Format':'numberic','Value':'273195344,369863','TargetCode':''}</v>
      </c>
    </row>
    <row r="591" spans="1:1" x14ac:dyDescent="0.2">
      <c r="A591" t="str">
        <f>CONCATENATE("{'SheetId':'5df05cbe-7804-4460-b533-6cf15380f016'",",","'UId':'ffe4392c-d0e5-4300-bc49-fa946ad71970'",",'Col':",COLUMN(BCKetQuaHoatDongKinhDoanh_06202!C17),",'Row':",ROW(BCKetQuaHoatDongKinhDoanh_06202!C17),",","'Format':'string'",",'Value':'",SUBSTITUTE(BCKetQuaHoatDongKinhDoanh_06202!C17,"'","\'"),"','TargetCode':''}")</f>
        <v>{'SheetId':'5df05cbe-7804-4460-b533-6cf15380f016','UId':'ffe4392c-d0e5-4300-bc49-fa946ad71970','Col':3,'Row':17,'Format':'string','Value':' ','TargetCode':''}</v>
      </c>
    </row>
    <row r="592" spans="1:1" x14ac:dyDescent="0.2">
      <c r="A592" t="str">
        <f>CONCATENATE("{'SheetId':'5df05cbe-7804-4460-b533-6cf15380f016'",",","'UId':'53a4a24e-7b88-4e47-894d-67ac5b437d86'",",'Col':",COLUMN(BCKetQuaHoatDongKinhDoanh_06202!D17),",'Row':",ROW(BCKetQuaHoatDongKinhDoanh_06202!D17),",","'Format':'numberic'",",'Value':'",SUBSTITUTE(BCKetQuaHoatDongKinhDoanh_06202!D17,"'","\'"),"','TargetCode':''}")</f>
        <v>{'SheetId':'5df05cbe-7804-4460-b533-6cf15380f016','UId':'53a4a24e-7b88-4e47-894d-67ac5b437d86','Col':4,'Row':17,'Format':'numberic','Value':'77741057,8','TargetCode':''}</v>
      </c>
    </row>
    <row r="593" spans="1:1" x14ac:dyDescent="0.2">
      <c r="A593" t="str">
        <f>CONCATENATE("{'SheetId':'5df05cbe-7804-4460-b533-6cf15380f016'",",","'UId':'5d6193eb-14f3-455d-8aa5-e93d24b5ef2f'",",'Col':",COLUMN(BCKetQuaHoatDongKinhDoanh_06202!E17),",'Row':",ROW(BCKetQuaHoatDongKinhDoanh_06202!E17),",","'Format':'numberic'",",'Value':'",SUBSTITUTE(BCKetQuaHoatDongKinhDoanh_06202!E17,"'","\'"),"','TargetCode':''}")</f>
        <v>{'SheetId':'5df05cbe-7804-4460-b533-6cf15380f016','UId':'5d6193eb-14f3-455d-8aa5-e93d24b5ef2f','Col':5,'Row':17,'Format':'numberic','Value':'54639068,8739726','TargetCode':''}</v>
      </c>
    </row>
    <row r="594" spans="1:1" x14ac:dyDescent="0.2">
      <c r="A594" t="str">
        <f>CONCATENATE("{'SheetId':'5df05cbe-7804-4460-b533-6cf15380f016'",",","'UId':'a8e63d67-984c-474c-8818-1fc6903d4a7c'",",'Col':",COLUMN(BCKetQuaHoatDongKinhDoanh_06202!F17),",'Row':",ROW(BCKetQuaHoatDongKinhDoanh_06202!F17),",","'Format':'numberic'",",'Value':'",SUBSTITUTE(BCKetQuaHoatDongKinhDoanh_06202!F17,"'","\'"),"','TargetCode':''}")</f>
        <v>{'SheetId':'5df05cbe-7804-4460-b533-6cf15380f016','UId':'a8e63d67-984c-474c-8818-1fc6903d4a7c','Col':6,'Row':17,'Format':'numberic','Value':'77741057,8','TargetCode':''}</v>
      </c>
    </row>
    <row r="595" spans="1:1" x14ac:dyDescent="0.2">
      <c r="A595" t="str">
        <f>CONCATENATE("{'SheetId':'5df05cbe-7804-4460-b533-6cf15380f016'",",","'UId':'26d2aac6-8471-455d-9630-45aeb56bb748'",",'Col':",COLUMN(BCKetQuaHoatDongKinhDoanh_06202!G17),",'Row':",ROW(BCKetQuaHoatDongKinhDoanh_06202!G17),",","'Format':'numberic'",",'Value':'",SUBSTITUTE(BCKetQuaHoatDongKinhDoanh_06202!G17,"'","\'"),"','TargetCode':''}")</f>
        <v>{'SheetId':'5df05cbe-7804-4460-b533-6cf15380f016','UId':'26d2aac6-8471-455d-9630-45aeb56bb748','Col':7,'Row':17,'Format':'numberic','Value':'54639068,8739726','TargetCode':''}</v>
      </c>
    </row>
    <row r="596" spans="1:1" x14ac:dyDescent="0.2">
      <c r="A596" t="str">
        <f>CONCATENATE("{'SheetId':'5df05cbe-7804-4460-b533-6cf15380f016'",",","'UId':'29561b36-7378-4df0-9337-590271aede76'",",'Col':",COLUMN(BCKetQuaHoatDongKinhDoanh_06202!C18),",'Row':",ROW(BCKetQuaHoatDongKinhDoanh_06202!C18),",","'Format':'string'",",'Value':'",SUBSTITUTE(BCKetQuaHoatDongKinhDoanh_06202!C18,"'","\'"),"','TargetCode':''}")</f>
        <v>{'SheetId':'5df05cbe-7804-4460-b533-6cf15380f016','UId':'29561b36-7378-4df0-9337-590271aede76','Col':3,'Row':18,'Format':'string','Value':' ','TargetCode':''}</v>
      </c>
    </row>
    <row r="597" spans="1:1" x14ac:dyDescent="0.2">
      <c r="A597" t="str">
        <f>CONCATENATE("{'SheetId':'5df05cbe-7804-4460-b533-6cf15380f016'",",","'UId':'1b3609c9-3cbb-4e29-9e26-d1c8f624bd61'",",'Col':",COLUMN(BCKetQuaHoatDongKinhDoanh_06202!D18),",'Row':",ROW(BCKetQuaHoatDongKinhDoanh_06202!D18),",","'Format':'numberic'",",'Value':'",SUBSTITUTE(BCKetQuaHoatDongKinhDoanh_06202!D18,"'","\'"),"','TargetCode':''}")</f>
        <v>{'SheetId':'5df05cbe-7804-4460-b533-6cf15380f016','UId':'1b3609c9-3cbb-4e29-9e26-d1c8f624bd61','Col':4,'Row':18,'Format':'numberic','Value':'','TargetCode':''}</v>
      </c>
    </row>
    <row r="598" spans="1:1" x14ac:dyDescent="0.2">
      <c r="A598" t="str">
        <f>CONCATENATE("{'SheetId':'5df05cbe-7804-4460-b533-6cf15380f016'",",","'UId':'153659d2-1161-4880-829b-b5b587e465a0'",",'Col':",COLUMN(BCKetQuaHoatDongKinhDoanh_06202!E18),",'Row':",ROW(BCKetQuaHoatDongKinhDoanh_06202!E18),",","'Format':'numberic'",",'Value':'",SUBSTITUTE(BCKetQuaHoatDongKinhDoanh_06202!E18,"'","\'"),"','TargetCode':''}")</f>
        <v>{'SheetId':'5df05cbe-7804-4460-b533-6cf15380f016','UId':'153659d2-1161-4880-829b-b5b587e465a0','Col':5,'Row':18,'Format':'numberic','Value':'','TargetCode':''}</v>
      </c>
    </row>
    <row r="599" spans="1:1" x14ac:dyDescent="0.2">
      <c r="A599" t="str">
        <f>CONCATENATE("{'SheetId':'5df05cbe-7804-4460-b533-6cf15380f016'",",","'UId':'338b51e1-c3f4-4660-8ecf-02968191fdf8'",",'Col':",COLUMN(BCKetQuaHoatDongKinhDoanh_06202!F18),",'Row':",ROW(BCKetQuaHoatDongKinhDoanh_06202!F18),",","'Format':'numberic'",",'Value':'",SUBSTITUTE(BCKetQuaHoatDongKinhDoanh_06202!F18,"'","\'"),"','TargetCode':''}")</f>
        <v>{'SheetId':'5df05cbe-7804-4460-b533-6cf15380f016','UId':'338b51e1-c3f4-4660-8ecf-02968191fdf8','Col':6,'Row':18,'Format':'numberic','Value':'','TargetCode':''}</v>
      </c>
    </row>
    <row r="600" spans="1:1" x14ac:dyDescent="0.2">
      <c r="A600" t="str">
        <f>CONCATENATE("{'SheetId':'5df05cbe-7804-4460-b533-6cf15380f016'",",","'UId':'ac5e2ee4-adf8-40b2-b0fe-259c57e501e7'",",'Col':",COLUMN(BCKetQuaHoatDongKinhDoanh_06202!G18),",'Row':",ROW(BCKetQuaHoatDongKinhDoanh_06202!G18),",","'Format':'numberic'",",'Value':'",SUBSTITUTE(BCKetQuaHoatDongKinhDoanh_06202!G18,"'","\'"),"','TargetCode':''}")</f>
        <v>{'SheetId':'5df05cbe-7804-4460-b533-6cf15380f016','UId':'ac5e2ee4-adf8-40b2-b0fe-259c57e501e7','Col':7,'Row':18,'Format':'numberic','Value':'','TargetCode':''}</v>
      </c>
    </row>
    <row r="601" spans="1:1" x14ac:dyDescent="0.2">
      <c r="A601" t="str">
        <f>CONCATENATE("{'SheetId':'5df05cbe-7804-4460-b533-6cf15380f016'",",","'UId':'e69e06d7-0661-482e-945a-ca3d06f6622e'",",'Col':",COLUMN(BCKetQuaHoatDongKinhDoanh_06202!C19),",'Row':",ROW(BCKetQuaHoatDongKinhDoanh_06202!C19),",","'Format':'string'",",'Value':'",SUBSTITUTE(BCKetQuaHoatDongKinhDoanh_06202!C19,"'","\'"),"','TargetCode':''}")</f>
        <v>{'SheetId':'5df05cbe-7804-4460-b533-6cf15380f016','UId':'e69e06d7-0661-482e-945a-ca3d06f6622e','Col':3,'Row':19,'Format':'string','Value':' ','TargetCode':''}</v>
      </c>
    </row>
    <row r="602" spans="1:1" x14ac:dyDescent="0.2">
      <c r="A602" t="str">
        <f>CONCATENATE("{'SheetId':'5df05cbe-7804-4460-b533-6cf15380f016'",",","'UId':'08b78b76-0e6e-49ba-9cb3-e7eeb2728230'",",'Col':",COLUMN(BCKetQuaHoatDongKinhDoanh_06202!D19),",'Row':",ROW(BCKetQuaHoatDongKinhDoanh_06202!D19),",","'Format':'numberic'",",'Value':'",SUBSTITUTE(BCKetQuaHoatDongKinhDoanh_06202!D19,"'","\'"),"','TargetCode':''}")</f>
        <v>{'SheetId':'5df05cbe-7804-4460-b533-6cf15380f016','UId':'08b78b76-0e6e-49ba-9cb3-e7eeb2728230','Col':4,'Row':19,'Format':'numberic','Value':'310964231,2','TargetCode':''}</v>
      </c>
    </row>
    <row r="603" spans="1:1" x14ac:dyDescent="0.2">
      <c r="A603" t="str">
        <f>CONCATENATE("{'SheetId':'5df05cbe-7804-4460-b533-6cf15380f016'",",","'UId':'ad6ed19e-d675-4054-b127-40a0030bd45f'",",'Col':",COLUMN(BCKetQuaHoatDongKinhDoanh_06202!E19),",'Row':",ROW(BCKetQuaHoatDongKinhDoanh_06202!E19),",","'Format':'numberic'",",'Value':'",SUBSTITUTE(BCKetQuaHoatDongKinhDoanh_06202!E19,"'","\'"),"','TargetCode':''}")</f>
        <v>{'SheetId':'5df05cbe-7804-4460-b533-6cf15380f016','UId':'ad6ed19e-d675-4054-b127-40a0030bd45f','Col':5,'Row':19,'Format':'numberic','Value':'218556275,49589','TargetCode':''}</v>
      </c>
    </row>
    <row r="604" spans="1:1" x14ac:dyDescent="0.2">
      <c r="A604" t="str">
        <f>CONCATENATE("{'SheetId':'5df05cbe-7804-4460-b533-6cf15380f016'",",","'UId':'bbb2e144-35f7-43eb-a21d-ddfdd6bf3994'",",'Col':",COLUMN(BCKetQuaHoatDongKinhDoanh_06202!F19),",'Row':",ROW(BCKetQuaHoatDongKinhDoanh_06202!F19),",","'Format':'numberic'",",'Value':'",SUBSTITUTE(BCKetQuaHoatDongKinhDoanh_06202!F19,"'","\'"),"','TargetCode':''}")</f>
        <v>{'SheetId':'5df05cbe-7804-4460-b533-6cf15380f016','UId':'bbb2e144-35f7-43eb-a21d-ddfdd6bf3994','Col':6,'Row':19,'Format':'numberic','Value':'310964231,2','TargetCode':''}</v>
      </c>
    </row>
    <row r="605" spans="1:1" x14ac:dyDescent="0.2">
      <c r="A605" t="str">
        <f>CONCATENATE("{'SheetId':'5df05cbe-7804-4460-b533-6cf15380f016'",",","'UId':'c8828f3a-8c0a-46ba-b261-cb59586d1eb6'",",'Col':",COLUMN(BCKetQuaHoatDongKinhDoanh_06202!G19),",'Row':",ROW(BCKetQuaHoatDongKinhDoanh_06202!G19),",","'Format':'numberic'",",'Value':'",SUBSTITUTE(BCKetQuaHoatDongKinhDoanh_06202!G19,"'","\'"),"','TargetCode':''}")</f>
        <v>{'SheetId':'5df05cbe-7804-4460-b533-6cf15380f016','UId':'c8828f3a-8c0a-46ba-b261-cb59586d1eb6','Col':7,'Row':19,'Format':'numberic','Value':'218556275,49589','TargetCode':''}</v>
      </c>
    </row>
    <row r="606" spans="1:1" x14ac:dyDescent="0.2">
      <c r="A606" t="str">
        <f>CONCATENATE("{'SheetId':'5df05cbe-7804-4460-b533-6cf15380f016'",",","'UId':'8de8f11f-e017-49d4-bc8b-b0517e5ac2a5'",",'Col':",COLUMN(BCKetQuaHoatDongKinhDoanh_06202!C20),",'Row':",ROW(BCKetQuaHoatDongKinhDoanh_06202!C20),",","'Format':'string'",",'Value':'",SUBSTITUTE(BCKetQuaHoatDongKinhDoanh_06202!C20,"'","\'"),"','TargetCode':''}")</f>
        <v>{'SheetId':'5df05cbe-7804-4460-b533-6cf15380f016','UId':'8de8f11f-e017-49d4-bc8b-b0517e5ac2a5','Col':3,'Row':20,'Format':'string','Value':' ','TargetCode':''}</v>
      </c>
    </row>
    <row r="607" spans="1:1" x14ac:dyDescent="0.2">
      <c r="A607" t="str">
        <f>CONCATENATE("{'SheetId':'5df05cbe-7804-4460-b533-6cf15380f016'",",","'UId':'d02ca087-f2e8-4631-8a17-d7ebc8847b27'",",'Col':",COLUMN(BCKetQuaHoatDongKinhDoanh_06202!D20),",'Row':",ROW(BCKetQuaHoatDongKinhDoanh_06202!D20),",","'Format':'numberic'",",'Value':'",SUBSTITUTE(BCKetQuaHoatDongKinhDoanh_06202!D20,"'","\'"),"','TargetCode':''}")</f>
        <v>{'SheetId':'5df05cbe-7804-4460-b533-6cf15380f016','UId':'d02ca087-f2e8-4631-8a17-d7ebc8847b27','Col':4,'Row':20,'Format':'numberic','Value':'62,19284624','TargetCode':''}</v>
      </c>
    </row>
    <row r="608" spans="1:1" x14ac:dyDescent="0.2">
      <c r="A608" t="str">
        <f>CONCATENATE("{'SheetId':'5df05cbe-7804-4460-b533-6cf15380f016'",",","'UId':'af08face-d635-48c6-b47d-9a6ae5a9afaf'",",'Col':",COLUMN(BCKetQuaHoatDongKinhDoanh_06202!E20),",'Row':",ROW(BCKetQuaHoatDongKinhDoanh_06202!E20),",","'Format':'numberic'",",'Value':'",SUBSTITUTE(BCKetQuaHoatDongKinhDoanh_06202!E20,"'","\'"),"','TargetCode':''}")</f>
        <v>{'SheetId':'5df05cbe-7804-4460-b533-6cf15380f016','UId':'af08face-d635-48c6-b47d-9a6ae5a9afaf','Col':5,'Row':20,'Format':'numberic','Value':'43,7112550991781','TargetCode':''}</v>
      </c>
    </row>
    <row r="609" spans="1:1" x14ac:dyDescent="0.2">
      <c r="A609" t="str">
        <f>CONCATENATE("{'SheetId':'5df05cbe-7804-4460-b533-6cf15380f016'",",","'UId':'9c5c054b-2090-4b4a-8d53-af57bb31dbda'",",'Col':",COLUMN(BCKetQuaHoatDongKinhDoanh_06202!F20),",'Row':",ROW(BCKetQuaHoatDongKinhDoanh_06202!F20),",","'Format':'numberic'",",'Value':'",SUBSTITUTE(BCKetQuaHoatDongKinhDoanh_06202!F20,"'","\'"),"','TargetCode':''}")</f>
        <v>{'SheetId':'5df05cbe-7804-4460-b533-6cf15380f016','UId':'9c5c054b-2090-4b4a-8d53-af57bb31dbda','Col':6,'Row':20,'Format':'numberic','Value':'62,19284624','TargetCode':''}</v>
      </c>
    </row>
    <row r="610" spans="1:1" x14ac:dyDescent="0.2">
      <c r="A610" t="str">
        <f>CONCATENATE("{'SheetId':'5df05cbe-7804-4460-b533-6cf15380f016'",",","'UId':'29ea28fd-a909-4ecb-9f64-2ad028429a6b'",",'Col':",COLUMN(BCKetQuaHoatDongKinhDoanh_06202!G20),",'Row':",ROW(BCKetQuaHoatDongKinhDoanh_06202!G20),",","'Format':'numberic'",",'Value':'",SUBSTITUTE(BCKetQuaHoatDongKinhDoanh_06202!G20,"'","\'"),"','TargetCode':''}")</f>
        <v>{'SheetId':'5df05cbe-7804-4460-b533-6cf15380f016','UId':'29ea28fd-a909-4ecb-9f64-2ad028429a6b','Col':7,'Row':20,'Format':'numberic','Value':'43,7112550991781','TargetCode':''}</v>
      </c>
    </row>
    <row r="611" spans="1:1" x14ac:dyDescent="0.2">
      <c r="A611" t="str">
        <f>CONCATENATE("{'SheetId':'43a496b5-1b6b-4c24-80a9-5c86fb32b6df'",",","'UId':'7e09f026-687e-48d1-bbdc-51624b6de123'",",'Col':",COLUMN(BCLCTT_GianTiep!C3),",'Row':",ROW(BCLCTT_GianTiep!C3),",","'Format':'string'",",'Value':'",SUBSTITUTE(BCLCTT_GianTiep!C3,"'","\'"),"','TargetCode':''}")</f>
        <v>{'SheetId':'43a496b5-1b6b-4c24-80a9-5c86fb32b6df','UId':'7e09f026-687e-48d1-bbdc-51624b6de123','Col':3,'Row':3,'Format':'string','Value':' ','TargetCode':''}</v>
      </c>
    </row>
    <row r="612" spans="1:1" x14ac:dyDescent="0.2">
      <c r="A612" t="str">
        <f>CONCATENATE("{'SheetId':'43a496b5-1b6b-4c24-80a9-5c86fb32b6df'",",","'UId':'5f8ec072-21e8-4aef-a360-0162a51d0a52'",",'Col':",COLUMN(BCLCTT_GianTiep!D3),",'Row':",ROW(BCLCTT_GianTiep!D3),",","'Format':'numberic'",",'Value':'",SUBSTITUTE(BCLCTT_GianTiep!D3,"'","\'"),"','TargetCode':''}")</f>
        <v>{'SheetId':'43a496b5-1b6b-4c24-80a9-5c86fb32b6df','UId':'5f8ec072-21e8-4aef-a360-0162a51d0a52','Col':4,'Row':3,'Format':'numberic','Value':' ','TargetCode':''}</v>
      </c>
    </row>
    <row r="613" spans="1:1" x14ac:dyDescent="0.2">
      <c r="A613" t="str">
        <f>CONCATENATE("{'SheetId':'43a496b5-1b6b-4c24-80a9-5c86fb32b6df'",",","'UId':'6292c222-9197-40a2-aaac-a1bdf352ba9c'",",'Col':",COLUMN(BCLCTT_GianTiep!E3),",'Row':",ROW(BCLCTT_GianTiep!E3),",","'Format':'numberic'",",'Value':'",SUBSTITUTE(BCLCTT_GianTiep!E3,"'","\'"),"','TargetCode':''}")</f>
        <v>{'SheetId':'43a496b5-1b6b-4c24-80a9-5c86fb32b6df','UId':'6292c222-9197-40a2-aaac-a1bdf352ba9c','Col':5,'Row':3,'Format':'numberic','Value':' ','TargetCode':''}</v>
      </c>
    </row>
    <row r="614" spans="1:1" x14ac:dyDescent="0.2">
      <c r="A614" t="str">
        <f>CONCATENATE("{'SheetId':'43a496b5-1b6b-4c24-80a9-5c86fb32b6df'",",","'UId':'dc9d0778-c829-4a44-a8a9-436936c72823'",",'Col':",COLUMN(BCLCTT_GianTiep!C4),",'Row':",ROW(BCLCTT_GianTiep!C4),",","'Format':'string'",",'Value':'",SUBSTITUTE(BCLCTT_GianTiep!C4,"'","\'"),"','TargetCode':''}")</f>
        <v>{'SheetId':'43a496b5-1b6b-4c24-80a9-5c86fb32b6df','UId':'dc9d0778-c829-4a44-a8a9-436936c72823','Col':3,'Row':4,'Format':'string','Value':' ','TargetCode':''}</v>
      </c>
    </row>
    <row r="615" spans="1:1" x14ac:dyDescent="0.2">
      <c r="A615" t="str">
        <f>CONCATENATE("{'SheetId':'43a496b5-1b6b-4c24-80a9-5c86fb32b6df'",",","'UId':'36652a24-6bfb-4944-938b-73ba45b26151'",",'Col':",COLUMN(BCLCTT_GianTiep!D4),",'Row':",ROW(BCLCTT_GianTiep!D4),",","'Format':'numberic'",",'Value':'",SUBSTITUTE(BCLCTT_GianTiep!D4,"'","\'"),"','TargetCode':''}")</f>
        <v>{'SheetId':'43a496b5-1b6b-4c24-80a9-5c86fb32b6df','UId':'36652a24-6bfb-4944-938b-73ba45b26151','Col':4,'Row':4,'Format':'numberic','Value':' ','TargetCode':''}</v>
      </c>
    </row>
    <row r="616" spans="1:1" x14ac:dyDescent="0.2">
      <c r="A616" t="str">
        <f>CONCATENATE("{'SheetId':'43a496b5-1b6b-4c24-80a9-5c86fb32b6df'",",","'UId':'86637887-5ac5-4598-a61e-e380afe51182'",",'Col':",COLUMN(BCLCTT_GianTiep!E4),",'Row':",ROW(BCLCTT_GianTiep!E4),",","'Format':'numberic'",",'Value':'",SUBSTITUTE(BCLCTT_GianTiep!E4,"'","\'"),"','TargetCode':''}")</f>
        <v>{'SheetId':'43a496b5-1b6b-4c24-80a9-5c86fb32b6df','UId':'86637887-5ac5-4598-a61e-e380afe51182','Col':5,'Row':4,'Format':'numberic','Value':' ','TargetCode':''}</v>
      </c>
    </row>
    <row r="617" spans="1:1" x14ac:dyDescent="0.2">
      <c r="A617" t="str">
        <f>CONCATENATE("{'SheetId':'43a496b5-1b6b-4c24-80a9-5c86fb32b6df'",",","'UId':'9f1d98a0-03f3-4cd6-9f8e-12a408e333d0'",",'Col':",COLUMN(BCLCTT_GianTiep!C5),",'Row':",ROW(BCLCTT_GianTiep!C5),",","'Format':'string'",",'Value':'",SUBSTITUTE(BCLCTT_GianTiep!C5,"'","\'"),"','TargetCode':''}")</f>
        <v>{'SheetId':'43a496b5-1b6b-4c24-80a9-5c86fb32b6df','UId':'9f1d98a0-03f3-4cd6-9f8e-12a408e333d0','Col':3,'Row':5,'Format':'string','Value':' ','TargetCode':''}</v>
      </c>
    </row>
    <row r="618" spans="1:1" x14ac:dyDescent="0.2">
      <c r="A618" t="str">
        <f>CONCATENATE("{'SheetId':'43a496b5-1b6b-4c24-80a9-5c86fb32b6df'",",","'UId':'962099af-855b-43a2-b7fc-8ce99c9efad4'",",'Col':",COLUMN(BCLCTT_GianTiep!D5),",'Row':",ROW(BCLCTT_GianTiep!D5),",","'Format':'numberic'",",'Value':'",SUBSTITUTE(BCLCTT_GianTiep!D5,"'","\'"),"','TargetCode':''}")</f>
        <v>{'SheetId':'43a496b5-1b6b-4c24-80a9-5c86fb32b6df','UId':'962099af-855b-43a2-b7fc-8ce99c9efad4','Col':4,'Row':5,'Format':'numberic','Value':' ','TargetCode':''}</v>
      </c>
    </row>
    <row r="619" spans="1:1" x14ac:dyDescent="0.2">
      <c r="A619" t="str">
        <f>CONCATENATE("{'SheetId':'43a496b5-1b6b-4c24-80a9-5c86fb32b6df'",",","'UId':'cfa24d78-fc5e-4895-9f05-0afa24816c66'",",'Col':",COLUMN(BCLCTT_GianTiep!E5),",'Row':",ROW(BCLCTT_GianTiep!E5),",","'Format':'numberic'",",'Value':'",SUBSTITUTE(BCLCTT_GianTiep!E5,"'","\'"),"','TargetCode':''}")</f>
        <v>{'SheetId':'43a496b5-1b6b-4c24-80a9-5c86fb32b6df','UId':'cfa24d78-fc5e-4895-9f05-0afa24816c66','Col':5,'Row':5,'Format':'numberic','Value':' ','TargetCode':''}</v>
      </c>
    </row>
    <row r="620" spans="1:1" x14ac:dyDescent="0.2">
      <c r="A620" t="str">
        <f>CONCATENATE("{'SheetId':'43a496b5-1b6b-4c24-80a9-5c86fb32b6df'",",","'UId':'ebcd7f28-b453-4ea4-82e2-52967fcaa763'",",'Col':",COLUMN(BCLCTT_GianTiep!C6),",'Row':",ROW(BCLCTT_GianTiep!C6),",","'Format':'string'",",'Value':'",SUBSTITUTE(BCLCTT_GianTiep!C6,"'","\'"),"','TargetCode':''}")</f>
        <v>{'SheetId':'43a496b5-1b6b-4c24-80a9-5c86fb32b6df','UId':'ebcd7f28-b453-4ea4-82e2-52967fcaa763','Col':3,'Row':6,'Format':'string','Value':' ','TargetCode':''}</v>
      </c>
    </row>
    <row r="621" spans="1:1" x14ac:dyDescent="0.2">
      <c r="A621" t="str">
        <f>CONCATENATE("{'SheetId':'43a496b5-1b6b-4c24-80a9-5c86fb32b6df'",",","'UId':'5afaf43c-0a9b-45b0-8e8b-53a35c7ed208'",",'Col':",COLUMN(BCLCTT_GianTiep!D6),",'Row':",ROW(BCLCTT_GianTiep!D6),",","'Format':'numberic'",",'Value':'",SUBSTITUTE(BCLCTT_GianTiep!D6,"'","\'"),"','TargetCode':''}")</f>
        <v>{'SheetId':'43a496b5-1b6b-4c24-80a9-5c86fb32b6df','UId':'5afaf43c-0a9b-45b0-8e8b-53a35c7ed208','Col':4,'Row':6,'Format':'numberic','Value':' ','TargetCode':''}</v>
      </c>
    </row>
    <row r="622" spans="1:1" x14ac:dyDescent="0.2">
      <c r="A622" t="str">
        <f>CONCATENATE("{'SheetId':'43a496b5-1b6b-4c24-80a9-5c86fb32b6df'",",","'UId':'51d808d1-6ed9-4912-85d7-babf23a638d4'",",'Col':",COLUMN(BCLCTT_GianTiep!E6),",'Row':",ROW(BCLCTT_GianTiep!E6),",","'Format':'numberic'",",'Value':'",SUBSTITUTE(BCLCTT_GianTiep!E6,"'","\'"),"','TargetCode':''}")</f>
        <v>{'SheetId':'43a496b5-1b6b-4c24-80a9-5c86fb32b6df','UId':'51d808d1-6ed9-4912-85d7-babf23a638d4','Col':5,'Row':6,'Format':'numberic','Value':' ','TargetCode':''}</v>
      </c>
    </row>
    <row r="623" spans="1:1" x14ac:dyDescent="0.2">
      <c r="A623" t="str">
        <f>CONCATENATE("{'SheetId':'43a496b5-1b6b-4c24-80a9-5c86fb32b6df'",",","'UId':'ad02f002-1218-4389-bb7f-81e54486b4bb'",",'Col':",COLUMN(BCLCTT_GianTiep!C7),",'Row':",ROW(BCLCTT_GianTiep!C7),",","'Format':'string'",",'Value':'",SUBSTITUTE(BCLCTT_GianTiep!C7,"'","\'"),"','TargetCode':''}")</f>
        <v>{'SheetId':'43a496b5-1b6b-4c24-80a9-5c86fb32b6df','UId':'ad02f002-1218-4389-bb7f-81e54486b4bb','Col':3,'Row':7,'Format':'string','Value':' ','TargetCode':''}</v>
      </c>
    </row>
    <row r="624" spans="1:1" x14ac:dyDescent="0.2">
      <c r="A624" t="str">
        <f>CONCATENATE("{'SheetId':'43a496b5-1b6b-4c24-80a9-5c86fb32b6df'",",","'UId':'f41df821-df15-4a9a-9005-8d53d0d2b64d'",",'Col':",COLUMN(BCLCTT_GianTiep!D7),",'Row':",ROW(BCLCTT_GianTiep!D7),",","'Format':'numberic'",",'Value':'",SUBSTITUTE(BCLCTT_GianTiep!D7,"'","\'"),"','TargetCode':''}")</f>
        <v>{'SheetId':'43a496b5-1b6b-4c24-80a9-5c86fb32b6df','UId':'f41df821-df15-4a9a-9005-8d53d0d2b64d','Col':4,'Row':7,'Format':'numberic','Value':' ','TargetCode':''}</v>
      </c>
    </row>
    <row r="625" spans="1:1" x14ac:dyDescent="0.2">
      <c r="A625" t="str">
        <f>CONCATENATE("{'SheetId':'43a496b5-1b6b-4c24-80a9-5c86fb32b6df'",",","'UId':'4dfd3081-498c-4c4a-a213-7e3a1ae1efe5'",",'Col':",COLUMN(BCLCTT_GianTiep!E7),",'Row':",ROW(BCLCTT_GianTiep!E7),",","'Format':'numberic'",",'Value':'",SUBSTITUTE(BCLCTT_GianTiep!E7,"'","\'"),"','TargetCode':''}")</f>
        <v>{'SheetId':'43a496b5-1b6b-4c24-80a9-5c86fb32b6df','UId':'4dfd3081-498c-4c4a-a213-7e3a1ae1efe5','Col':5,'Row':7,'Format':'numberic','Value':' ','TargetCode':''}</v>
      </c>
    </row>
    <row r="626" spans="1:1" x14ac:dyDescent="0.2">
      <c r="A626" t="str">
        <f>CONCATENATE("{'SheetId':'43a496b5-1b6b-4c24-80a9-5c86fb32b6df'",",","'UId':'ae90093a-5b6a-44cd-a222-63f40cf7c348'",",'Col':",COLUMN(BCLCTT_GianTiep!C8),",'Row':",ROW(BCLCTT_GianTiep!C8),",","'Format':'string'",",'Value':'",SUBSTITUTE(BCLCTT_GianTiep!C8,"'","\'"),"','TargetCode':''}")</f>
        <v>{'SheetId':'43a496b5-1b6b-4c24-80a9-5c86fb32b6df','UId':'ae90093a-5b6a-44cd-a222-63f40cf7c348','Col':3,'Row':8,'Format':'string','Value':' ','TargetCode':''}</v>
      </c>
    </row>
    <row r="627" spans="1:1" x14ac:dyDescent="0.2">
      <c r="A627" t="str">
        <f>CONCATENATE("{'SheetId':'43a496b5-1b6b-4c24-80a9-5c86fb32b6df'",",","'UId':'68da315d-5ee5-4a97-953b-febd7a719c1e'",",'Col':",COLUMN(BCLCTT_GianTiep!D8),",'Row':",ROW(BCLCTT_GianTiep!D8),",","'Format':'numberic'",",'Value':'",SUBSTITUTE(BCLCTT_GianTiep!D8,"'","\'"),"','TargetCode':''}")</f>
        <v>{'SheetId':'43a496b5-1b6b-4c24-80a9-5c86fb32b6df','UId':'68da315d-5ee5-4a97-953b-febd7a719c1e','Col':4,'Row':8,'Format':'numberic','Value':' ','TargetCode':''}</v>
      </c>
    </row>
    <row r="628" spans="1:1" x14ac:dyDescent="0.2">
      <c r="A628" t="str">
        <f>CONCATENATE("{'SheetId':'43a496b5-1b6b-4c24-80a9-5c86fb32b6df'",",","'UId':'76fa0857-b25c-45e4-bfb1-8f0bfd65aed4'",",'Col':",COLUMN(BCLCTT_GianTiep!E8),",'Row':",ROW(BCLCTT_GianTiep!E8),",","'Format':'numberic'",",'Value':'",SUBSTITUTE(BCLCTT_GianTiep!E8,"'","\'"),"','TargetCode':''}")</f>
        <v>{'SheetId':'43a496b5-1b6b-4c24-80a9-5c86fb32b6df','UId':'76fa0857-b25c-45e4-bfb1-8f0bfd65aed4','Col':5,'Row':8,'Format':'numberic','Value':' ','TargetCode':''}</v>
      </c>
    </row>
    <row r="629" spans="1:1" x14ac:dyDescent="0.2">
      <c r="A629" t="str">
        <f>CONCATENATE("{'SheetId':'43a496b5-1b6b-4c24-80a9-5c86fb32b6df'",",","'UId':'0168edde-6249-4142-a832-a182811dcdb2'",",'Col':",COLUMN(BCLCTT_GianTiep!C9),",'Row':",ROW(BCLCTT_GianTiep!C9),",","'Format':'string'",",'Value':'",SUBSTITUTE(BCLCTT_GianTiep!C9,"'","\'"),"','TargetCode':''}")</f>
        <v>{'SheetId':'43a496b5-1b6b-4c24-80a9-5c86fb32b6df','UId':'0168edde-6249-4142-a832-a182811dcdb2','Col':3,'Row':9,'Format':'string','Value':' ','TargetCode':''}</v>
      </c>
    </row>
    <row r="630" spans="1:1" x14ac:dyDescent="0.2">
      <c r="A630" t="str">
        <f>CONCATENATE("{'SheetId':'43a496b5-1b6b-4c24-80a9-5c86fb32b6df'",",","'UId':'e1e5625f-09be-4a13-a75d-5a3f94ee0155'",",'Col':",COLUMN(BCLCTT_GianTiep!D9),",'Row':",ROW(BCLCTT_GianTiep!D9),",","'Format':'numberic'",",'Value':'",SUBSTITUTE(BCLCTT_GianTiep!D9,"'","\'"),"','TargetCode':''}")</f>
        <v>{'SheetId':'43a496b5-1b6b-4c24-80a9-5c86fb32b6df','UId':'e1e5625f-09be-4a13-a75d-5a3f94ee0155','Col':4,'Row':9,'Format':'numberic','Value':' ','TargetCode':''}</v>
      </c>
    </row>
    <row r="631" spans="1:1" x14ac:dyDescent="0.2">
      <c r="A631" t="str">
        <f>CONCATENATE("{'SheetId':'43a496b5-1b6b-4c24-80a9-5c86fb32b6df'",",","'UId':'95bddfd5-c08f-419d-bc23-fb545462545d'",",'Col':",COLUMN(BCLCTT_GianTiep!E9),",'Row':",ROW(BCLCTT_GianTiep!E9),",","'Format':'numberic'",",'Value':'",SUBSTITUTE(BCLCTT_GianTiep!E9,"'","\'"),"','TargetCode':''}")</f>
        <v>{'SheetId':'43a496b5-1b6b-4c24-80a9-5c86fb32b6df','UId':'95bddfd5-c08f-419d-bc23-fb545462545d','Col':5,'Row':9,'Format':'numberic','Value':' ','TargetCode':''}</v>
      </c>
    </row>
    <row r="632" spans="1:1" x14ac:dyDescent="0.2">
      <c r="A632" t="str">
        <f>CONCATENATE("{'SheetId':'43a496b5-1b6b-4c24-80a9-5c86fb32b6df'",",","'UId':'e40a08e2-9101-4e98-88f0-a2e0936c28c1'",",'Col':",COLUMN(BCLCTT_GianTiep!C10),",'Row':",ROW(BCLCTT_GianTiep!C10),",","'Format':'string'",",'Value':'",SUBSTITUTE(BCLCTT_GianTiep!C10,"'","\'"),"','TargetCode':''}")</f>
        <v>{'SheetId':'43a496b5-1b6b-4c24-80a9-5c86fb32b6df','UId':'e40a08e2-9101-4e98-88f0-a2e0936c28c1','Col':3,'Row':10,'Format':'string','Value':' ','TargetCode':''}</v>
      </c>
    </row>
    <row r="633" spans="1:1" x14ac:dyDescent="0.2">
      <c r="A633" t="str">
        <f>CONCATENATE("{'SheetId':'43a496b5-1b6b-4c24-80a9-5c86fb32b6df'",",","'UId':'bb814f97-702d-4708-8d5d-a4b133c41f09'",",'Col':",COLUMN(BCLCTT_GianTiep!D10),",'Row':",ROW(BCLCTT_GianTiep!D10),",","'Format':'numberic'",",'Value':'",SUBSTITUTE(BCLCTT_GianTiep!D10,"'","\'"),"','TargetCode':''}")</f>
        <v>{'SheetId':'43a496b5-1b6b-4c24-80a9-5c86fb32b6df','UId':'bb814f97-702d-4708-8d5d-a4b133c41f09','Col':4,'Row':10,'Format':'numberic','Value':' ','TargetCode':''}</v>
      </c>
    </row>
    <row r="634" spans="1:1" x14ac:dyDescent="0.2">
      <c r="A634" t="str">
        <f>CONCATENATE("{'SheetId':'43a496b5-1b6b-4c24-80a9-5c86fb32b6df'",",","'UId':'6f348e7a-bd15-4523-b896-fb80998b4000'",",'Col':",COLUMN(BCLCTT_GianTiep!E10),",'Row':",ROW(BCLCTT_GianTiep!E10),",","'Format':'numberic'",",'Value':'",SUBSTITUTE(BCLCTT_GianTiep!E10,"'","\'"),"','TargetCode':''}")</f>
        <v>{'SheetId':'43a496b5-1b6b-4c24-80a9-5c86fb32b6df','UId':'6f348e7a-bd15-4523-b896-fb80998b4000','Col':5,'Row':10,'Format':'numberic','Value':' ','TargetCode':''}</v>
      </c>
    </row>
    <row r="635" spans="1:1" x14ac:dyDescent="0.2">
      <c r="A635" t="str">
        <f>CONCATENATE("{'SheetId':'43a496b5-1b6b-4c24-80a9-5c86fb32b6df'",",","'UId':'807216ff-1675-4c26-a623-32f9fb5f5fb6'",",'Col':",COLUMN(BCLCTT_GianTiep!C11),",'Row':",ROW(BCLCTT_GianTiep!C11),",","'Format':'string'",",'Value':'",SUBSTITUTE(BCLCTT_GianTiep!C11,"'","\'"),"','TargetCode':''}")</f>
        <v>{'SheetId':'43a496b5-1b6b-4c24-80a9-5c86fb32b6df','UId':'807216ff-1675-4c26-a623-32f9fb5f5fb6','Col':3,'Row':11,'Format':'string','Value':' ','TargetCode':''}</v>
      </c>
    </row>
    <row r="636" spans="1:1" x14ac:dyDescent="0.2">
      <c r="A636" t="str">
        <f>CONCATENATE("{'SheetId':'43a496b5-1b6b-4c24-80a9-5c86fb32b6df'",",","'UId':'f0234343-1848-45ee-96c1-2ca26d938896'",",'Col':",COLUMN(BCLCTT_GianTiep!D11),",'Row':",ROW(BCLCTT_GianTiep!D11),",","'Format':'numberic'",",'Value':'",SUBSTITUTE(BCLCTT_GianTiep!D11,"'","\'"),"','TargetCode':''}")</f>
        <v>{'SheetId':'43a496b5-1b6b-4c24-80a9-5c86fb32b6df','UId':'f0234343-1848-45ee-96c1-2ca26d938896','Col':4,'Row':11,'Format':'numberic','Value':' ','TargetCode':''}</v>
      </c>
    </row>
    <row r="637" spans="1:1" x14ac:dyDescent="0.2">
      <c r="A637" t="str">
        <f>CONCATENATE("{'SheetId':'43a496b5-1b6b-4c24-80a9-5c86fb32b6df'",",","'UId':'31a856ed-6f61-4081-9b75-8f17eae7434a'",",'Col':",COLUMN(BCLCTT_GianTiep!E11),",'Row':",ROW(BCLCTT_GianTiep!E11),",","'Format':'numberic'",",'Value':'",SUBSTITUTE(BCLCTT_GianTiep!E11,"'","\'"),"','TargetCode':''}")</f>
        <v>{'SheetId':'43a496b5-1b6b-4c24-80a9-5c86fb32b6df','UId':'31a856ed-6f61-4081-9b75-8f17eae7434a','Col':5,'Row':11,'Format':'numberic','Value':' ','TargetCode':''}</v>
      </c>
    </row>
    <row r="638" spans="1:1" x14ac:dyDescent="0.2">
      <c r="A638" t="str">
        <f>CONCATENATE("{'SheetId':'43a496b5-1b6b-4c24-80a9-5c86fb32b6df'",",","'UId':'6e6fb8be-dbfd-4933-b7cc-1fee062670c0'",",'Col':",COLUMN(BCLCTT_GianTiep!C12),",'Row':",ROW(BCLCTT_GianTiep!C12),",","'Format':'string'",",'Value':'",SUBSTITUTE(BCLCTT_GianTiep!C12,"'","\'"),"','TargetCode':''}")</f>
        <v>{'SheetId':'43a496b5-1b6b-4c24-80a9-5c86fb32b6df','UId':'6e6fb8be-dbfd-4933-b7cc-1fee062670c0','Col':3,'Row':12,'Format':'string','Value':' ','TargetCode':''}</v>
      </c>
    </row>
    <row r="639" spans="1:1" x14ac:dyDescent="0.2">
      <c r="A639" t="str">
        <f>CONCATENATE("{'SheetId':'43a496b5-1b6b-4c24-80a9-5c86fb32b6df'",",","'UId':'ee32132c-4461-4c5d-bcfb-a571230c1631'",",'Col':",COLUMN(BCLCTT_GianTiep!D12),",'Row':",ROW(BCLCTT_GianTiep!D12),",","'Format':'numberic'",",'Value':'",SUBSTITUTE(BCLCTT_GianTiep!D12,"'","\'"),"','TargetCode':''}")</f>
        <v>{'SheetId':'43a496b5-1b6b-4c24-80a9-5c86fb32b6df','UId':'ee32132c-4461-4c5d-bcfb-a571230c1631','Col':4,'Row':12,'Format':'numberic','Value':' ','TargetCode':''}</v>
      </c>
    </row>
    <row r="640" spans="1:1" x14ac:dyDescent="0.2">
      <c r="A640" t="str">
        <f>CONCATENATE("{'SheetId':'43a496b5-1b6b-4c24-80a9-5c86fb32b6df'",",","'UId':'6e6a9fc5-3776-4be9-b218-aba45cc97a8d'",",'Col':",COLUMN(BCLCTT_GianTiep!E12),",'Row':",ROW(BCLCTT_GianTiep!E12),",","'Format':'numberic'",",'Value':'",SUBSTITUTE(BCLCTT_GianTiep!E12,"'","\'"),"','TargetCode':''}")</f>
        <v>{'SheetId':'43a496b5-1b6b-4c24-80a9-5c86fb32b6df','UId':'6e6a9fc5-3776-4be9-b218-aba45cc97a8d','Col':5,'Row':12,'Format':'numberic','Value':' ','TargetCode':''}</v>
      </c>
    </row>
    <row r="641" spans="1:1" x14ac:dyDescent="0.2">
      <c r="A641" t="str">
        <f>CONCATENATE("{'SheetId':'43a496b5-1b6b-4c24-80a9-5c86fb32b6df'",",","'UId':'091dde10-a533-40b4-a46d-35d799847a8b'",",'Col':",COLUMN(BCLCTT_GianTiep!C13),",'Row':",ROW(BCLCTT_GianTiep!C13),",","'Format':'string'",",'Value':'",SUBSTITUTE(BCLCTT_GianTiep!C13,"'","\'"),"','TargetCode':''}")</f>
        <v>{'SheetId':'43a496b5-1b6b-4c24-80a9-5c86fb32b6df','UId':'091dde10-a533-40b4-a46d-35d799847a8b','Col':3,'Row':13,'Format':'string','Value':' ','TargetCode':''}</v>
      </c>
    </row>
    <row r="642" spans="1:1" x14ac:dyDescent="0.2">
      <c r="A642" t="str">
        <f>CONCATENATE("{'SheetId':'43a496b5-1b6b-4c24-80a9-5c86fb32b6df'",",","'UId':'8e52bf40-e7c0-4b66-bf50-e5dd56269612'",",'Col':",COLUMN(BCLCTT_GianTiep!D13),",'Row':",ROW(BCLCTT_GianTiep!D13),",","'Format':'numberic'",",'Value':'",SUBSTITUTE(BCLCTT_GianTiep!D13,"'","\'"),"','TargetCode':''}")</f>
        <v>{'SheetId':'43a496b5-1b6b-4c24-80a9-5c86fb32b6df','UId':'8e52bf40-e7c0-4b66-bf50-e5dd56269612','Col':4,'Row':13,'Format':'numberic','Value':' ','TargetCode':''}</v>
      </c>
    </row>
    <row r="643" spans="1:1" x14ac:dyDescent="0.2">
      <c r="A643" t="str">
        <f>CONCATENATE("{'SheetId':'43a496b5-1b6b-4c24-80a9-5c86fb32b6df'",",","'UId':'2ddd1de5-119b-4810-b7db-d985af51ba23'",",'Col':",COLUMN(BCLCTT_GianTiep!E13),",'Row':",ROW(BCLCTT_GianTiep!E13),",","'Format':'numberic'",",'Value':'",SUBSTITUTE(BCLCTT_GianTiep!E13,"'","\'"),"','TargetCode':''}")</f>
        <v>{'SheetId':'43a496b5-1b6b-4c24-80a9-5c86fb32b6df','UId':'2ddd1de5-119b-4810-b7db-d985af51ba23','Col':5,'Row':13,'Format':'numberic','Value':' ','TargetCode':''}</v>
      </c>
    </row>
    <row r="644" spans="1:1" x14ac:dyDescent="0.2">
      <c r="A644" t="str">
        <f>CONCATENATE("{'SheetId':'43a496b5-1b6b-4c24-80a9-5c86fb32b6df'",",","'UId':'5691c1cc-e186-41d5-b1bf-4f2af5b8f5b1'",",'Col':",COLUMN(BCLCTT_GianTiep!C14),",'Row':",ROW(BCLCTT_GianTiep!C14),",","'Format':'string'",",'Value':'",SUBSTITUTE(BCLCTT_GianTiep!C14,"'","\'"),"','TargetCode':''}")</f>
        <v>{'SheetId':'43a496b5-1b6b-4c24-80a9-5c86fb32b6df','UId':'5691c1cc-e186-41d5-b1bf-4f2af5b8f5b1','Col':3,'Row':14,'Format':'string','Value':' ','TargetCode':''}</v>
      </c>
    </row>
    <row r="645" spans="1:1" x14ac:dyDescent="0.2">
      <c r="A645" t="str">
        <f>CONCATENATE("{'SheetId':'43a496b5-1b6b-4c24-80a9-5c86fb32b6df'",",","'UId':'1a20baab-684a-4f97-9a6b-3cc90e3a7acd'",",'Col':",COLUMN(BCLCTT_GianTiep!D14),",'Row':",ROW(BCLCTT_GianTiep!D14),",","'Format':'numberic'",",'Value':'",SUBSTITUTE(BCLCTT_GianTiep!D14,"'","\'"),"','TargetCode':''}")</f>
        <v>{'SheetId':'43a496b5-1b6b-4c24-80a9-5c86fb32b6df','UId':'1a20baab-684a-4f97-9a6b-3cc90e3a7acd','Col':4,'Row':14,'Format':'numberic','Value':' ','TargetCode':''}</v>
      </c>
    </row>
    <row r="646" spans="1:1" x14ac:dyDescent="0.2">
      <c r="A646" t="str">
        <f>CONCATENATE("{'SheetId':'43a496b5-1b6b-4c24-80a9-5c86fb32b6df'",",","'UId':'f019c742-41b3-4039-82f2-ee28e8f9e47f'",",'Col':",COLUMN(BCLCTT_GianTiep!E14),",'Row':",ROW(BCLCTT_GianTiep!E14),",","'Format':'numberic'",",'Value':'",SUBSTITUTE(BCLCTT_GianTiep!E14,"'","\'"),"','TargetCode':''}")</f>
        <v>{'SheetId':'43a496b5-1b6b-4c24-80a9-5c86fb32b6df','UId':'f019c742-41b3-4039-82f2-ee28e8f9e47f','Col':5,'Row':14,'Format':'numberic','Value':' ','TargetCode':''}</v>
      </c>
    </row>
    <row r="647" spans="1:1" x14ac:dyDescent="0.2">
      <c r="A647" t="str">
        <f>CONCATENATE("{'SheetId':'43a496b5-1b6b-4c24-80a9-5c86fb32b6df'",",","'UId':'ac6e9b90-ba22-484c-8834-16a1027cc0c4'",",'Col':",COLUMN(BCLCTT_GianTiep!C15),",'Row':",ROW(BCLCTT_GianTiep!C15),",","'Format':'string'",",'Value':'",SUBSTITUTE(BCLCTT_GianTiep!C15,"'","\'"),"','TargetCode':''}")</f>
        <v>{'SheetId':'43a496b5-1b6b-4c24-80a9-5c86fb32b6df','UId':'ac6e9b90-ba22-484c-8834-16a1027cc0c4','Col':3,'Row':15,'Format':'string','Value':' ','TargetCode':''}</v>
      </c>
    </row>
    <row r="648" spans="1:1" x14ac:dyDescent="0.2">
      <c r="A648" t="str">
        <f>CONCATENATE("{'SheetId':'43a496b5-1b6b-4c24-80a9-5c86fb32b6df'",",","'UId':'0c5b60af-657f-44c2-a9b0-6e9f10de6581'",",'Col':",COLUMN(BCLCTT_GianTiep!D15),",'Row':",ROW(BCLCTT_GianTiep!D15),",","'Format':'numberic'",",'Value':'",SUBSTITUTE(BCLCTT_GianTiep!D15,"'","\'"),"','TargetCode':''}")</f>
        <v>{'SheetId':'43a496b5-1b6b-4c24-80a9-5c86fb32b6df','UId':'0c5b60af-657f-44c2-a9b0-6e9f10de6581','Col':4,'Row':15,'Format':'numberic','Value':' ','TargetCode':''}</v>
      </c>
    </row>
    <row r="649" spans="1:1" x14ac:dyDescent="0.2">
      <c r="A649" t="str">
        <f>CONCATENATE("{'SheetId':'43a496b5-1b6b-4c24-80a9-5c86fb32b6df'",",","'UId':'a8c8499d-c4f2-41d9-9de3-f876e8c47df1'",",'Col':",COLUMN(BCLCTT_GianTiep!E15),",'Row':",ROW(BCLCTT_GianTiep!E15),",","'Format':'numberic'",",'Value':'",SUBSTITUTE(BCLCTT_GianTiep!E15,"'","\'"),"','TargetCode':''}")</f>
        <v>{'SheetId':'43a496b5-1b6b-4c24-80a9-5c86fb32b6df','UId':'a8c8499d-c4f2-41d9-9de3-f876e8c47df1','Col':5,'Row':15,'Format':'numberic','Value':' ','TargetCode':''}</v>
      </c>
    </row>
    <row r="650" spans="1:1" x14ac:dyDescent="0.2">
      <c r="A650" t="str">
        <f>CONCATENATE("{'SheetId':'43a496b5-1b6b-4c24-80a9-5c86fb32b6df'",",","'UId':'1b2452ab-2019-4be8-ba4f-005c4ed9024d'",",'Col':",COLUMN(BCLCTT_GianTiep!C16),",'Row':",ROW(BCLCTT_GianTiep!C16),",","'Format':'string'",",'Value':'",SUBSTITUTE(BCLCTT_GianTiep!C16,"'","\'"),"','TargetCode':''}")</f>
        <v>{'SheetId':'43a496b5-1b6b-4c24-80a9-5c86fb32b6df','UId':'1b2452ab-2019-4be8-ba4f-005c4ed9024d','Col':3,'Row':16,'Format':'string','Value':' ','TargetCode':''}</v>
      </c>
    </row>
    <row r="651" spans="1:1" x14ac:dyDescent="0.2">
      <c r="A651" t="str">
        <f>CONCATENATE("{'SheetId':'43a496b5-1b6b-4c24-80a9-5c86fb32b6df'",",","'UId':'7b76ee40-4698-4b84-99b5-9574f9e1d712'",",'Col':",COLUMN(BCLCTT_GianTiep!D16),",'Row':",ROW(BCLCTT_GianTiep!D16),",","'Format':'numberic'",",'Value':'",SUBSTITUTE(BCLCTT_GianTiep!D16,"'","\'"),"','TargetCode':''}")</f>
        <v>{'SheetId':'43a496b5-1b6b-4c24-80a9-5c86fb32b6df','UId':'7b76ee40-4698-4b84-99b5-9574f9e1d712','Col':4,'Row':16,'Format':'numberic','Value':' ','TargetCode':''}</v>
      </c>
    </row>
    <row r="652" spans="1:1" x14ac:dyDescent="0.2">
      <c r="A652" t="str">
        <f>CONCATENATE("{'SheetId':'43a496b5-1b6b-4c24-80a9-5c86fb32b6df'",",","'UId':'6f8f47cf-1a78-43a7-847c-954be1d04c69'",",'Col':",COLUMN(BCLCTT_GianTiep!E16),",'Row':",ROW(BCLCTT_GianTiep!E16),",","'Format':'numberic'",",'Value':'",SUBSTITUTE(BCLCTT_GianTiep!E16,"'","\'"),"','TargetCode':''}")</f>
        <v>{'SheetId':'43a496b5-1b6b-4c24-80a9-5c86fb32b6df','UId':'6f8f47cf-1a78-43a7-847c-954be1d04c69','Col':5,'Row':16,'Format':'numberic','Value':' ','TargetCode':''}</v>
      </c>
    </row>
    <row r="653" spans="1:1" x14ac:dyDescent="0.2">
      <c r="A653" t="str">
        <f>CONCATENATE("{'SheetId':'43a496b5-1b6b-4c24-80a9-5c86fb32b6df'",",","'UId':'7610feff-a826-4551-84c9-6718508ec3fd'",",'Col':",COLUMN(BCLCTT_GianTiep!C17),",'Row':",ROW(BCLCTT_GianTiep!C17),",","'Format':'string'",",'Value':'",SUBSTITUTE(BCLCTT_GianTiep!C17,"'","\'"),"','TargetCode':''}")</f>
        <v>{'SheetId':'43a496b5-1b6b-4c24-80a9-5c86fb32b6df','UId':'7610feff-a826-4551-84c9-6718508ec3fd','Col':3,'Row':17,'Format':'string','Value':' ','TargetCode':''}</v>
      </c>
    </row>
    <row r="654" spans="1:1" x14ac:dyDescent="0.2">
      <c r="A654" t="str">
        <f>CONCATENATE("{'SheetId':'43a496b5-1b6b-4c24-80a9-5c86fb32b6df'",",","'UId':'a2b70b9a-f16d-4046-b35b-751d75e5c589'",",'Col':",COLUMN(BCLCTT_GianTiep!D17),",'Row':",ROW(BCLCTT_GianTiep!D17),",","'Format':'numberic'",",'Value':'",SUBSTITUTE(BCLCTT_GianTiep!D17,"'","\'"),"','TargetCode':''}")</f>
        <v>{'SheetId':'43a496b5-1b6b-4c24-80a9-5c86fb32b6df','UId':'a2b70b9a-f16d-4046-b35b-751d75e5c589','Col':4,'Row':17,'Format':'numberic','Value':' ','TargetCode':''}</v>
      </c>
    </row>
    <row r="655" spans="1:1" x14ac:dyDescent="0.2">
      <c r="A655" t="str">
        <f>CONCATENATE("{'SheetId':'43a496b5-1b6b-4c24-80a9-5c86fb32b6df'",",","'UId':'db1a9ca9-8560-43ee-b33f-cb953a31fd33'",",'Col':",COLUMN(BCLCTT_GianTiep!E17),",'Row':",ROW(BCLCTT_GianTiep!E17),",","'Format':'numberic'",",'Value':'",SUBSTITUTE(BCLCTT_GianTiep!E17,"'","\'"),"','TargetCode':''}")</f>
        <v>{'SheetId':'43a496b5-1b6b-4c24-80a9-5c86fb32b6df','UId':'db1a9ca9-8560-43ee-b33f-cb953a31fd33','Col':5,'Row':17,'Format':'numberic','Value':' ','TargetCode':''}</v>
      </c>
    </row>
    <row r="656" spans="1:1" x14ac:dyDescent="0.2">
      <c r="A656" t="str">
        <f>CONCATENATE("{'SheetId':'43a496b5-1b6b-4c24-80a9-5c86fb32b6df'",",","'UId':'1aa09dcb-afeb-48dd-a1f5-e92ab8084d1b'",",'Col':",COLUMN(BCLCTT_GianTiep!C18),",'Row':",ROW(BCLCTT_GianTiep!C18),",","'Format':'string'",",'Value':'",SUBSTITUTE(BCLCTT_GianTiep!C18,"'","\'"),"','TargetCode':''}")</f>
        <v>{'SheetId':'43a496b5-1b6b-4c24-80a9-5c86fb32b6df','UId':'1aa09dcb-afeb-48dd-a1f5-e92ab8084d1b','Col':3,'Row':18,'Format':'string','Value':' ','TargetCode':''}</v>
      </c>
    </row>
    <row r="657" spans="1:1" x14ac:dyDescent="0.2">
      <c r="A657" t="str">
        <f>CONCATENATE("{'SheetId':'43a496b5-1b6b-4c24-80a9-5c86fb32b6df'",",","'UId':'03207d4d-f83f-4adf-816d-b7c3cf50e9d0'",",'Col':",COLUMN(BCLCTT_GianTiep!D18),",'Row':",ROW(BCLCTT_GianTiep!D18),",","'Format':'numberic'",",'Value':'",SUBSTITUTE(BCLCTT_GianTiep!D18,"'","\'"),"','TargetCode':''}")</f>
        <v>{'SheetId':'43a496b5-1b6b-4c24-80a9-5c86fb32b6df','UId':'03207d4d-f83f-4adf-816d-b7c3cf50e9d0','Col':4,'Row':18,'Format':'numberic','Value':' ','TargetCode':''}</v>
      </c>
    </row>
    <row r="658" spans="1:1" x14ac:dyDescent="0.2">
      <c r="A658" t="str">
        <f>CONCATENATE("{'SheetId':'43a496b5-1b6b-4c24-80a9-5c86fb32b6df'",",","'UId':'229b0bda-0570-443f-a61a-1b3e83a433c8'",",'Col':",COLUMN(BCLCTT_GianTiep!E18),",'Row':",ROW(BCLCTT_GianTiep!E18),",","'Format':'numberic'",",'Value':'",SUBSTITUTE(BCLCTT_GianTiep!E18,"'","\'"),"','TargetCode':''}")</f>
        <v>{'SheetId':'43a496b5-1b6b-4c24-80a9-5c86fb32b6df','UId':'229b0bda-0570-443f-a61a-1b3e83a433c8','Col':5,'Row':18,'Format':'numberic','Value':' ','TargetCode':''}</v>
      </c>
    </row>
    <row r="659" spans="1:1" x14ac:dyDescent="0.2">
      <c r="A659" t="str">
        <f>CONCATENATE("{'SheetId':'43a496b5-1b6b-4c24-80a9-5c86fb32b6df'",",","'UId':'618d2c83-a45a-466d-9229-17b713dbea69'",",'Col':",COLUMN(BCLCTT_GianTiep!C19),",'Row':",ROW(BCLCTT_GianTiep!C19),",","'Format':'string'",",'Value':'",SUBSTITUTE(BCLCTT_GianTiep!C19,"'","\'"),"','TargetCode':''}")</f>
        <v>{'SheetId':'43a496b5-1b6b-4c24-80a9-5c86fb32b6df','UId':'618d2c83-a45a-466d-9229-17b713dbea69','Col':3,'Row':19,'Format':'string','Value':' ','TargetCode':''}</v>
      </c>
    </row>
    <row r="660" spans="1:1" x14ac:dyDescent="0.2">
      <c r="A660" t="str">
        <f>CONCATENATE("{'SheetId':'43a496b5-1b6b-4c24-80a9-5c86fb32b6df'",",","'UId':'ab7ef519-52a5-4b94-926f-3e8763774a4d'",",'Col':",COLUMN(BCLCTT_GianTiep!D19),",'Row':",ROW(BCLCTT_GianTiep!D19),",","'Format':'numberic'",",'Value':'",SUBSTITUTE(BCLCTT_GianTiep!D19,"'","\'"),"','TargetCode':''}")</f>
        <v>{'SheetId':'43a496b5-1b6b-4c24-80a9-5c86fb32b6df','UId':'ab7ef519-52a5-4b94-926f-3e8763774a4d','Col':4,'Row':19,'Format':'numberic','Value':' ','TargetCode':''}</v>
      </c>
    </row>
    <row r="661" spans="1:1" x14ac:dyDescent="0.2">
      <c r="A661" t="str">
        <f>CONCATENATE("{'SheetId':'43a496b5-1b6b-4c24-80a9-5c86fb32b6df'",",","'UId':'3b8c0989-c23f-48bd-8a5a-92b283e5e3ce'",",'Col':",COLUMN(BCLCTT_GianTiep!E19),",'Row':",ROW(BCLCTT_GianTiep!E19),",","'Format':'numberic'",",'Value':'",SUBSTITUTE(BCLCTT_GianTiep!E19,"'","\'"),"','TargetCode':''}")</f>
        <v>{'SheetId':'43a496b5-1b6b-4c24-80a9-5c86fb32b6df','UId':'3b8c0989-c23f-48bd-8a5a-92b283e5e3ce','Col':5,'Row':19,'Format':'numberic','Value':' ','TargetCode':''}</v>
      </c>
    </row>
    <row r="662" spans="1:1" x14ac:dyDescent="0.2">
      <c r="A662" t="str">
        <f>CONCATENATE("{'SheetId':'43a496b5-1b6b-4c24-80a9-5c86fb32b6df'",",","'UId':'a6ac795a-8731-483c-bd5e-d15f38da9dd2'",",'Col':",COLUMN(BCLCTT_GianTiep!C20),",'Row':",ROW(BCLCTT_GianTiep!C20),",","'Format':'string'",",'Value':'",SUBSTITUTE(BCLCTT_GianTiep!C20,"'","\'"),"','TargetCode':''}")</f>
        <v>{'SheetId':'43a496b5-1b6b-4c24-80a9-5c86fb32b6df','UId':'a6ac795a-8731-483c-bd5e-d15f38da9dd2','Col':3,'Row':20,'Format':'string','Value':' ','TargetCode':''}</v>
      </c>
    </row>
    <row r="663" spans="1:1" x14ac:dyDescent="0.2">
      <c r="A663" t="str">
        <f>CONCATENATE("{'SheetId':'43a496b5-1b6b-4c24-80a9-5c86fb32b6df'",",","'UId':'f3b1b2db-78a6-4129-b4b8-7bad9a30476f'",",'Col':",COLUMN(BCLCTT_GianTiep!D20),",'Row':",ROW(BCLCTT_GianTiep!D20),",","'Format':'numberic'",",'Value':'",SUBSTITUTE(BCLCTT_GianTiep!D20,"'","\'"),"','TargetCode':''}")</f>
        <v>{'SheetId':'43a496b5-1b6b-4c24-80a9-5c86fb32b6df','UId':'f3b1b2db-78a6-4129-b4b8-7bad9a30476f','Col':4,'Row':20,'Format':'numberic','Value':' ','TargetCode':''}</v>
      </c>
    </row>
    <row r="664" spans="1:1" x14ac:dyDescent="0.2">
      <c r="A664" t="str">
        <f>CONCATENATE("{'SheetId':'43a496b5-1b6b-4c24-80a9-5c86fb32b6df'",",","'UId':'cf3698c6-b87a-472e-87bd-c8ecc3add472'",",'Col':",COLUMN(BCLCTT_GianTiep!E20),",'Row':",ROW(BCLCTT_GianTiep!E20),",","'Format':'numberic'",",'Value':'",SUBSTITUTE(BCLCTT_GianTiep!E20,"'","\'"),"','TargetCode':''}")</f>
        <v>{'SheetId':'43a496b5-1b6b-4c24-80a9-5c86fb32b6df','UId':'cf3698c6-b87a-472e-87bd-c8ecc3add472','Col':5,'Row':20,'Format':'numberic','Value':' ','TargetCode':''}</v>
      </c>
    </row>
    <row r="665" spans="1:1" x14ac:dyDescent="0.2">
      <c r="A665" t="str">
        <f>CONCATENATE("{'SheetId':'43a496b5-1b6b-4c24-80a9-5c86fb32b6df'",",","'UId':'74204692-1b3f-4298-b26c-2de95a1e495a'",",'Col':",COLUMN(BCLCTT_GianTiep!C21),",'Row':",ROW(BCLCTT_GianTiep!C21),",","'Format':'string'",",'Value':'",SUBSTITUTE(BCLCTT_GianTiep!C21,"'","\'"),"','TargetCode':''}")</f>
        <v>{'SheetId':'43a496b5-1b6b-4c24-80a9-5c86fb32b6df','UId':'74204692-1b3f-4298-b26c-2de95a1e495a','Col':3,'Row':21,'Format':'string','Value':' ','TargetCode':''}</v>
      </c>
    </row>
    <row r="666" spans="1:1" x14ac:dyDescent="0.2">
      <c r="A666" t="str">
        <f>CONCATENATE("{'SheetId':'43a496b5-1b6b-4c24-80a9-5c86fb32b6df'",",","'UId':'5f833b21-d4c2-44de-9793-6628f6544202'",",'Col':",COLUMN(BCLCTT_GianTiep!D21),",'Row':",ROW(BCLCTT_GianTiep!D21),",","'Format':'numberic'",",'Value':'",SUBSTITUTE(BCLCTT_GianTiep!D21,"'","\'"),"','TargetCode':''}")</f>
        <v>{'SheetId':'43a496b5-1b6b-4c24-80a9-5c86fb32b6df','UId':'5f833b21-d4c2-44de-9793-6628f6544202','Col':4,'Row':21,'Format':'numberic','Value':' ','TargetCode':''}</v>
      </c>
    </row>
    <row r="667" spans="1:1" x14ac:dyDescent="0.2">
      <c r="A667" t="str">
        <f>CONCATENATE("{'SheetId':'43a496b5-1b6b-4c24-80a9-5c86fb32b6df'",",","'UId':'53bf4e48-5bc1-4a19-ac36-e7e67903ccb0'",",'Col':",COLUMN(BCLCTT_GianTiep!E21),",'Row':",ROW(BCLCTT_GianTiep!E21),",","'Format':'numberic'",",'Value':'",SUBSTITUTE(BCLCTT_GianTiep!E21,"'","\'"),"','TargetCode':''}")</f>
        <v>{'SheetId':'43a496b5-1b6b-4c24-80a9-5c86fb32b6df','UId':'53bf4e48-5bc1-4a19-ac36-e7e67903ccb0','Col':5,'Row':21,'Format':'numberic','Value':' ','TargetCode':''}</v>
      </c>
    </row>
    <row r="668" spans="1:1" x14ac:dyDescent="0.2">
      <c r="A668" t="str">
        <f>CONCATENATE("{'SheetId':'43a496b5-1b6b-4c24-80a9-5c86fb32b6df'",",","'UId':'3bc45a64-97e5-4de8-abdf-0bd12fabea8f'",",'Col':",COLUMN(BCLCTT_GianTiep!C22),",'Row':",ROW(BCLCTT_GianTiep!C22),",","'Format':'string'",",'Value':'",SUBSTITUTE(BCLCTT_GianTiep!C22,"'","\'"),"','TargetCode':''}")</f>
        <v>{'SheetId':'43a496b5-1b6b-4c24-80a9-5c86fb32b6df','UId':'3bc45a64-97e5-4de8-abdf-0bd12fabea8f','Col':3,'Row':22,'Format':'string','Value':' ','TargetCode':''}</v>
      </c>
    </row>
    <row r="669" spans="1:1" x14ac:dyDescent="0.2">
      <c r="A669" t="str">
        <f>CONCATENATE("{'SheetId':'43a496b5-1b6b-4c24-80a9-5c86fb32b6df'",",","'UId':'1c1962c5-e825-45a2-8538-06b520e86303'",",'Col':",COLUMN(BCLCTT_GianTiep!D22),",'Row':",ROW(BCLCTT_GianTiep!D22),",","'Format':'numberic'",",'Value':'",SUBSTITUTE(BCLCTT_GianTiep!D22,"'","\'"),"','TargetCode':''}")</f>
        <v>{'SheetId':'43a496b5-1b6b-4c24-80a9-5c86fb32b6df','UId':'1c1962c5-e825-45a2-8538-06b520e86303','Col':4,'Row':22,'Format':'numberic','Value':' ','TargetCode':''}</v>
      </c>
    </row>
    <row r="670" spans="1:1" x14ac:dyDescent="0.2">
      <c r="A670" t="str">
        <f>CONCATENATE("{'SheetId':'43a496b5-1b6b-4c24-80a9-5c86fb32b6df'",",","'UId':'30d63824-9e2f-4b93-9821-eb2704f13cbc'",",'Col':",COLUMN(BCLCTT_GianTiep!E22),",'Row':",ROW(BCLCTT_GianTiep!E22),",","'Format':'numberic'",",'Value':'",SUBSTITUTE(BCLCTT_GianTiep!E22,"'","\'"),"','TargetCode':''}")</f>
        <v>{'SheetId':'43a496b5-1b6b-4c24-80a9-5c86fb32b6df','UId':'30d63824-9e2f-4b93-9821-eb2704f13cbc','Col':5,'Row':22,'Format':'numberic','Value':' ','TargetCode':''}</v>
      </c>
    </row>
    <row r="671" spans="1:1" x14ac:dyDescent="0.2">
      <c r="A671" t="str">
        <f>CONCATENATE("{'SheetId':'43a496b5-1b6b-4c24-80a9-5c86fb32b6df'",",","'UId':'bd2d367d-d554-4954-99d8-e84ef6ef00ff'",",'Col':",COLUMN(BCLCTT_GianTiep!C23),",'Row':",ROW(BCLCTT_GianTiep!C23),",","'Format':'string'",",'Value':'",SUBSTITUTE(BCLCTT_GianTiep!C23,"'","\'"),"','TargetCode':''}")</f>
        <v>{'SheetId':'43a496b5-1b6b-4c24-80a9-5c86fb32b6df','UId':'bd2d367d-d554-4954-99d8-e84ef6ef00ff','Col':3,'Row':23,'Format':'string','Value':' ','TargetCode':''}</v>
      </c>
    </row>
    <row r="672" spans="1:1" x14ac:dyDescent="0.2">
      <c r="A672" t="str">
        <f>CONCATENATE("{'SheetId':'43a496b5-1b6b-4c24-80a9-5c86fb32b6df'",",","'UId':'f68573c3-64a2-4996-a334-4d59d4c643d9'",",'Col':",COLUMN(BCLCTT_GianTiep!D23),",'Row':",ROW(BCLCTT_GianTiep!D23),",","'Format':'numberic'",",'Value':'",SUBSTITUTE(BCLCTT_GianTiep!D23,"'","\'"),"','TargetCode':''}")</f>
        <v>{'SheetId':'43a496b5-1b6b-4c24-80a9-5c86fb32b6df','UId':'f68573c3-64a2-4996-a334-4d59d4c643d9','Col':4,'Row':23,'Format':'numberic','Value':' ','TargetCode':''}</v>
      </c>
    </row>
    <row r="673" spans="1:1" x14ac:dyDescent="0.2">
      <c r="A673" t="str">
        <f>CONCATENATE("{'SheetId':'43a496b5-1b6b-4c24-80a9-5c86fb32b6df'",",","'UId':'b372bbd2-5a65-404c-95bb-6999e0c2ae44'",",'Col':",COLUMN(BCLCTT_GianTiep!E23),",'Row':",ROW(BCLCTT_GianTiep!E23),",","'Format':'numberic'",",'Value':'",SUBSTITUTE(BCLCTT_GianTiep!E23,"'","\'"),"','TargetCode':''}")</f>
        <v>{'SheetId':'43a496b5-1b6b-4c24-80a9-5c86fb32b6df','UId':'b372bbd2-5a65-404c-95bb-6999e0c2ae44','Col':5,'Row':23,'Format':'numberic','Value':' ','TargetCode':''}</v>
      </c>
    </row>
    <row r="674" spans="1:1" x14ac:dyDescent="0.2">
      <c r="A674" t="str">
        <f>CONCATENATE("{'SheetId':'43a496b5-1b6b-4c24-80a9-5c86fb32b6df'",",","'UId':'979a2821-2211-4cdb-b39b-13bbd59ae24c'",",'Col':",COLUMN(BCLCTT_GianTiep!C24),",'Row':",ROW(BCLCTT_GianTiep!C24),",","'Format':'string'",",'Value':'",SUBSTITUTE(BCLCTT_GianTiep!C24,"'","\'"),"','TargetCode':''}")</f>
        <v>{'SheetId':'43a496b5-1b6b-4c24-80a9-5c86fb32b6df','UId':'979a2821-2211-4cdb-b39b-13bbd59ae24c','Col':3,'Row':24,'Format':'string','Value':' ','TargetCode':''}</v>
      </c>
    </row>
    <row r="675" spans="1:1" x14ac:dyDescent="0.2">
      <c r="A675" t="str">
        <f>CONCATENATE("{'SheetId':'43a496b5-1b6b-4c24-80a9-5c86fb32b6df'",",","'UId':'a1f47b05-bc7f-4e1c-ba94-ca48904f7f19'",",'Col':",COLUMN(BCLCTT_GianTiep!D24),",'Row':",ROW(BCLCTT_GianTiep!D24),",","'Format':'numberic'",",'Value':'",SUBSTITUTE(BCLCTT_GianTiep!D24,"'","\'"),"','TargetCode':''}")</f>
        <v>{'SheetId':'43a496b5-1b6b-4c24-80a9-5c86fb32b6df','UId':'a1f47b05-bc7f-4e1c-ba94-ca48904f7f19','Col':4,'Row':24,'Format':'numberic','Value':' ','TargetCode':''}</v>
      </c>
    </row>
    <row r="676" spans="1:1" x14ac:dyDescent="0.2">
      <c r="A676" t="str">
        <f>CONCATENATE("{'SheetId':'43a496b5-1b6b-4c24-80a9-5c86fb32b6df'",",","'UId':'c64914fe-0775-41f9-91a3-84aaa218cab1'",",'Col':",COLUMN(BCLCTT_GianTiep!E24),",'Row':",ROW(BCLCTT_GianTiep!E24),",","'Format':'numberic'",",'Value':'",SUBSTITUTE(BCLCTT_GianTiep!E24,"'","\'"),"','TargetCode':''}")</f>
        <v>{'SheetId':'43a496b5-1b6b-4c24-80a9-5c86fb32b6df','UId':'c64914fe-0775-41f9-91a3-84aaa218cab1','Col':5,'Row':24,'Format':'numberic','Value':' ','TargetCode':''}</v>
      </c>
    </row>
    <row r="677" spans="1:1" x14ac:dyDescent="0.2">
      <c r="A677" t="str">
        <f>CONCATENATE("{'SheetId':'43a496b5-1b6b-4c24-80a9-5c86fb32b6df'",",","'UId':'7027b69f-c2a4-4b4e-8560-7125d1ea6f20'",",'Col':",COLUMN(BCLCTT_GianTiep!C25),",'Row':",ROW(BCLCTT_GianTiep!C25),",","'Format':'string'",",'Value':'",SUBSTITUTE(BCLCTT_GianTiep!C25,"'","\'"),"','TargetCode':''}")</f>
        <v>{'SheetId':'43a496b5-1b6b-4c24-80a9-5c86fb32b6df','UId':'7027b69f-c2a4-4b4e-8560-7125d1ea6f20','Col':3,'Row':25,'Format':'string','Value':' ','TargetCode':''}</v>
      </c>
    </row>
    <row r="678" spans="1:1" x14ac:dyDescent="0.2">
      <c r="A678" t="str">
        <f>CONCATENATE("{'SheetId':'43a496b5-1b6b-4c24-80a9-5c86fb32b6df'",",","'UId':'8e85a936-10fa-430f-a33d-bcc57950dc84'",",'Col':",COLUMN(BCLCTT_GianTiep!D25),",'Row':",ROW(BCLCTT_GianTiep!D25),",","'Format':'numberic'",",'Value':'",SUBSTITUTE(BCLCTT_GianTiep!D25,"'","\'"),"','TargetCode':''}")</f>
        <v>{'SheetId':'43a496b5-1b6b-4c24-80a9-5c86fb32b6df','UId':'8e85a936-10fa-430f-a33d-bcc57950dc84','Col':4,'Row':25,'Format':'numberic','Value':' ','TargetCode':''}</v>
      </c>
    </row>
    <row r="679" spans="1:1" x14ac:dyDescent="0.2">
      <c r="A679" t="str">
        <f>CONCATENATE("{'SheetId':'43a496b5-1b6b-4c24-80a9-5c86fb32b6df'",",","'UId':'ea3bcc18-d2e9-4274-a8a6-fa38dd4de201'",",'Col':",COLUMN(BCLCTT_GianTiep!E25),",'Row':",ROW(BCLCTT_GianTiep!E25),",","'Format':'numberic'",",'Value':'",SUBSTITUTE(BCLCTT_GianTiep!E25,"'","\'"),"','TargetCode':''}")</f>
        <v>{'SheetId':'43a496b5-1b6b-4c24-80a9-5c86fb32b6df','UId':'ea3bcc18-d2e9-4274-a8a6-fa38dd4de201','Col':5,'Row':25,'Format':'numberic','Value':' ','TargetCode':''}</v>
      </c>
    </row>
    <row r="680" spans="1:1" x14ac:dyDescent="0.2">
      <c r="A680" t="str">
        <f>CONCATENATE("{'SheetId':'43a496b5-1b6b-4c24-80a9-5c86fb32b6df'",",","'UId':'0b93c4d4-c09d-4a31-9b93-e5cd762af25e'",",'Col':",COLUMN(BCLCTT_GianTiep!C26),",'Row':",ROW(BCLCTT_GianTiep!C26),",","'Format':'string'",",'Value':'",SUBSTITUTE(BCLCTT_GianTiep!C26,"'","\'"),"','TargetCode':''}")</f>
        <v>{'SheetId':'43a496b5-1b6b-4c24-80a9-5c86fb32b6df','UId':'0b93c4d4-c09d-4a31-9b93-e5cd762af25e','Col':3,'Row':26,'Format':'string','Value':' ','TargetCode':''}</v>
      </c>
    </row>
    <row r="681" spans="1:1" x14ac:dyDescent="0.2">
      <c r="A681" t="str">
        <f>CONCATENATE("{'SheetId':'43a496b5-1b6b-4c24-80a9-5c86fb32b6df'",",","'UId':'aa3fff9d-262c-43b8-bf3d-f5da1188bcd4'",",'Col':",COLUMN(BCLCTT_GianTiep!D26),",'Row':",ROW(BCLCTT_GianTiep!D26),",","'Format':'numberic'",",'Value':'",SUBSTITUTE(BCLCTT_GianTiep!D26,"'","\'"),"','TargetCode':''}")</f>
        <v>{'SheetId':'43a496b5-1b6b-4c24-80a9-5c86fb32b6df','UId':'aa3fff9d-262c-43b8-bf3d-f5da1188bcd4','Col':4,'Row':26,'Format':'numberic','Value':' ','TargetCode':''}</v>
      </c>
    </row>
    <row r="682" spans="1:1" x14ac:dyDescent="0.2">
      <c r="A682" t="str">
        <f>CONCATENATE("{'SheetId':'43a496b5-1b6b-4c24-80a9-5c86fb32b6df'",",","'UId':'71d322c8-6f9c-47c9-b752-065277f1434e'",",'Col':",COLUMN(BCLCTT_GianTiep!E26),",'Row':",ROW(BCLCTT_GianTiep!E26),",","'Format':'numberic'",",'Value':'",SUBSTITUTE(BCLCTT_GianTiep!E26,"'","\'"),"','TargetCode':''}")</f>
        <v>{'SheetId':'43a496b5-1b6b-4c24-80a9-5c86fb32b6df','UId':'71d322c8-6f9c-47c9-b752-065277f1434e','Col':5,'Row':26,'Format':'numberic','Value':' ','TargetCode':''}</v>
      </c>
    </row>
    <row r="683" spans="1:1" x14ac:dyDescent="0.2">
      <c r="A683" t="str">
        <f>CONCATENATE("{'SheetId':'43a496b5-1b6b-4c24-80a9-5c86fb32b6df'",",","'UId':'07801dbf-cdf1-41e2-961a-b2bf85e71bd8'",",'Col':",COLUMN(BCLCTT_GianTiep!C27),",'Row':",ROW(BCLCTT_GianTiep!C27),",","'Format':'string'",",'Value':'",SUBSTITUTE(BCLCTT_GianTiep!C27,"'","\'"),"','TargetCode':''}")</f>
        <v>{'SheetId':'43a496b5-1b6b-4c24-80a9-5c86fb32b6df','UId':'07801dbf-cdf1-41e2-961a-b2bf85e71bd8','Col':3,'Row':27,'Format':'string','Value':' ','TargetCode':''}</v>
      </c>
    </row>
    <row r="684" spans="1:1" x14ac:dyDescent="0.2">
      <c r="A684" t="str">
        <f>CONCATENATE("{'SheetId':'43a496b5-1b6b-4c24-80a9-5c86fb32b6df'",",","'UId':'5782f178-3ec1-4fef-a0a7-572e121861c3'",",'Col':",COLUMN(BCLCTT_GianTiep!D27),",'Row':",ROW(BCLCTT_GianTiep!D27),",","'Format':'numberic'",",'Value':'",SUBSTITUTE(BCLCTT_GianTiep!D27,"'","\'"),"','TargetCode':''}")</f>
        <v>{'SheetId':'43a496b5-1b6b-4c24-80a9-5c86fb32b6df','UId':'5782f178-3ec1-4fef-a0a7-572e121861c3','Col':4,'Row':27,'Format':'numberic','Value':' ','TargetCode':''}</v>
      </c>
    </row>
    <row r="685" spans="1:1" x14ac:dyDescent="0.2">
      <c r="A685" t="str">
        <f>CONCATENATE("{'SheetId':'43a496b5-1b6b-4c24-80a9-5c86fb32b6df'",",","'UId':'c7b0d491-b9c1-402a-ba00-b61064c57fdd'",",'Col':",COLUMN(BCLCTT_GianTiep!E27),",'Row':",ROW(BCLCTT_GianTiep!E27),",","'Format':'numberic'",",'Value':'",SUBSTITUTE(BCLCTT_GianTiep!E27,"'","\'"),"','TargetCode':''}")</f>
        <v>{'SheetId':'43a496b5-1b6b-4c24-80a9-5c86fb32b6df','UId':'c7b0d491-b9c1-402a-ba00-b61064c57fdd','Col':5,'Row':27,'Format':'numberic','Value':' ','TargetCode':''}</v>
      </c>
    </row>
    <row r="686" spans="1:1" x14ac:dyDescent="0.2">
      <c r="A686" t="str">
        <f>CONCATENATE("{'SheetId':'43a496b5-1b6b-4c24-80a9-5c86fb32b6df'",",","'UId':'a0a6c90c-a7b4-475e-8ba9-9cdeb183b25e'",",'Col':",COLUMN(BCLCTT_GianTiep!C28),",'Row':",ROW(BCLCTT_GianTiep!C28),",","'Format':'string'",",'Value':'",SUBSTITUTE(BCLCTT_GianTiep!C28,"'","\'"),"','TargetCode':''}")</f>
        <v>{'SheetId':'43a496b5-1b6b-4c24-80a9-5c86fb32b6df','UId':'a0a6c90c-a7b4-475e-8ba9-9cdeb183b25e','Col':3,'Row':28,'Format':'string','Value':' ','TargetCode':''}</v>
      </c>
    </row>
    <row r="687" spans="1:1" x14ac:dyDescent="0.2">
      <c r="A687" t="str">
        <f>CONCATENATE("{'SheetId':'43a496b5-1b6b-4c24-80a9-5c86fb32b6df'",",","'UId':'e52c892c-70c3-419c-b258-8711a240422c'",",'Col':",COLUMN(BCLCTT_GianTiep!D28),",'Row':",ROW(BCLCTT_GianTiep!D28),",","'Format':'numberic'",",'Value':'",SUBSTITUTE(BCLCTT_GianTiep!D28,"'","\'"),"','TargetCode':''}")</f>
        <v>{'SheetId':'43a496b5-1b6b-4c24-80a9-5c86fb32b6df','UId':'e52c892c-70c3-419c-b258-8711a240422c','Col':4,'Row':28,'Format':'numberic','Value':' ','TargetCode':''}</v>
      </c>
    </row>
    <row r="688" spans="1:1" x14ac:dyDescent="0.2">
      <c r="A688" t="str">
        <f>CONCATENATE("{'SheetId':'43a496b5-1b6b-4c24-80a9-5c86fb32b6df'",",","'UId':'e97406c5-5a7c-467a-a8ed-61bf9e8c8ec3'",",'Col':",COLUMN(BCLCTT_GianTiep!E28),",'Row':",ROW(BCLCTT_GianTiep!E28),",","'Format':'numberic'",",'Value':'",SUBSTITUTE(BCLCTT_GianTiep!E28,"'","\'"),"','TargetCode':''}")</f>
        <v>{'SheetId':'43a496b5-1b6b-4c24-80a9-5c86fb32b6df','UId':'e97406c5-5a7c-467a-a8ed-61bf9e8c8ec3','Col':5,'Row':28,'Format':'numberic','Value':' ','TargetCode':''}</v>
      </c>
    </row>
    <row r="689" spans="1:1" x14ac:dyDescent="0.2">
      <c r="A689" t="str">
        <f>CONCATENATE("{'SheetId':'43a496b5-1b6b-4c24-80a9-5c86fb32b6df'",",","'UId':'fef143a0-3dad-411f-b636-3aad6d0f587d'",",'Col':",COLUMN(BCLCTT_GianTiep!C29),",'Row':",ROW(BCLCTT_GianTiep!C29),",","'Format':'string'",",'Value':'",SUBSTITUTE(BCLCTT_GianTiep!C29,"'","\'"),"','TargetCode':''}")</f>
        <v>{'SheetId':'43a496b5-1b6b-4c24-80a9-5c86fb32b6df','UId':'fef143a0-3dad-411f-b636-3aad6d0f587d','Col':3,'Row':29,'Format':'string','Value':' ','TargetCode':''}</v>
      </c>
    </row>
    <row r="690" spans="1:1" x14ac:dyDescent="0.2">
      <c r="A690" t="str">
        <f>CONCATENATE("{'SheetId':'43a496b5-1b6b-4c24-80a9-5c86fb32b6df'",",","'UId':'6d1edc86-1f15-4b63-a45e-97508fdf118c'",",'Col':",COLUMN(BCLCTT_GianTiep!D29),",'Row':",ROW(BCLCTT_GianTiep!D29),",","'Format':'numberic'",",'Value':'",SUBSTITUTE(BCLCTT_GianTiep!D29,"'","\'"),"','TargetCode':''}")</f>
        <v>{'SheetId':'43a496b5-1b6b-4c24-80a9-5c86fb32b6df','UId':'6d1edc86-1f15-4b63-a45e-97508fdf118c','Col':4,'Row':29,'Format':'numberic','Value':' ','TargetCode':''}</v>
      </c>
    </row>
    <row r="691" spans="1:1" x14ac:dyDescent="0.2">
      <c r="A691" t="str">
        <f>CONCATENATE("{'SheetId':'43a496b5-1b6b-4c24-80a9-5c86fb32b6df'",",","'UId':'2527c81c-2650-47ed-b008-6d48ed7a3317'",",'Col':",COLUMN(BCLCTT_GianTiep!E29),",'Row':",ROW(BCLCTT_GianTiep!E29),",","'Format':'numberic'",",'Value':'",SUBSTITUTE(BCLCTT_GianTiep!E29,"'","\'"),"','TargetCode':''}")</f>
        <v>{'SheetId':'43a496b5-1b6b-4c24-80a9-5c86fb32b6df','UId':'2527c81c-2650-47ed-b008-6d48ed7a3317','Col':5,'Row':29,'Format':'numberic','Value':' ','TargetCode':''}</v>
      </c>
    </row>
    <row r="692" spans="1:1" x14ac:dyDescent="0.2">
      <c r="A692" t="str">
        <f>CONCATENATE("{'SheetId':'43a496b5-1b6b-4c24-80a9-5c86fb32b6df'",",","'UId':'7d250aaa-bbca-4d86-b19a-7561dd5a0dda'",",'Col':",COLUMN(BCLCTT_GianTiep!C30),",'Row':",ROW(BCLCTT_GianTiep!C30),",","'Format':'string'",",'Value':'",SUBSTITUTE(BCLCTT_GianTiep!C30,"'","\'"),"','TargetCode':''}")</f>
        <v>{'SheetId':'43a496b5-1b6b-4c24-80a9-5c86fb32b6df','UId':'7d250aaa-bbca-4d86-b19a-7561dd5a0dda','Col':3,'Row':30,'Format':'string','Value':' ','TargetCode':''}</v>
      </c>
    </row>
    <row r="693" spans="1:1" x14ac:dyDescent="0.2">
      <c r="A693" t="str">
        <f>CONCATENATE("{'SheetId':'43a496b5-1b6b-4c24-80a9-5c86fb32b6df'",",","'UId':'05a95123-f707-46a1-bc6c-58c903ed0f9d'",",'Col':",COLUMN(BCLCTT_GianTiep!D30),",'Row':",ROW(BCLCTT_GianTiep!D30),",","'Format':'numberic'",",'Value':'",SUBSTITUTE(BCLCTT_GianTiep!D30,"'","\'"),"','TargetCode':''}")</f>
        <v>{'SheetId':'43a496b5-1b6b-4c24-80a9-5c86fb32b6df','UId':'05a95123-f707-46a1-bc6c-58c903ed0f9d','Col':4,'Row':30,'Format':'numberic','Value':' ','TargetCode':''}</v>
      </c>
    </row>
    <row r="694" spans="1:1" x14ac:dyDescent="0.2">
      <c r="A694" t="str">
        <f>CONCATENATE("{'SheetId':'43a496b5-1b6b-4c24-80a9-5c86fb32b6df'",",","'UId':'61d0f2b2-010f-4f9b-b348-2677d7de482e'",",'Col':",COLUMN(BCLCTT_GianTiep!E30),",'Row':",ROW(BCLCTT_GianTiep!E30),",","'Format':'numberic'",",'Value':'",SUBSTITUTE(BCLCTT_GianTiep!E30,"'","\'"),"','TargetCode':''}")</f>
        <v>{'SheetId':'43a496b5-1b6b-4c24-80a9-5c86fb32b6df','UId':'61d0f2b2-010f-4f9b-b348-2677d7de482e','Col':5,'Row':30,'Format':'numberic','Value':' ','TargetCode':''}</v>
      </c>
    </row>
    <row r="695" spans="1:1" x14ac:dyDescent="0.2">
      <c r="A695" t="str">
        <f>CONCATENATE("{'SheetId':'43a496b5-1b6b-4c24-80a9-5c86fb32b6df'",",","'UId':'ddd3044f-1a09-4f04-831e-43090286206a'",",'Col':",COLUMN(BCLCTT_GianTiep!C31),",'Row':",ROW(BCLCTT_GianTiep!C31),",","'Format':'string'",",'Value':'",SUBSTITUTE(BCLCTT_GianTiep!C31,"'","\'"),"','TargetCode':''}")</f>
        <v>{'SheetId':'43a496b5-1b6b-4c24-80a9-5c86fb32b6df','UId':'ddd3044f-1a09-4f04-831e-43090286206a','Col':3,'Row':31,'Format':'string','Value':' ','TargetCode':''}</v>
      </c>
    </row>
    <row r="696" spans="1:1" x14ac:dyDescent="0.2">
      <c r="A696" t="str">
        <f>CONCATENATE("{'SheetId':'43a496b5-1b6b-4c24-80a9-5c86fb32b6df'",",","'UId':'82794010-1fff-4a4e-9796-359433a1501e'",",'Col':",COLUMN(BCLCTT_GianTiep!D31),",'Row':",ROW(BCLCTT_GianTiep!D31),",","'Format':'numberic'",",'Value':'",SUBSTITUTE(BCLCTT_GianTiep!D31,"'","\'"),"','TargetCode':''}")</f>
        <v>{'SheetId':'43a496b5-1b6b-4c24-80a9-5c86fb32b6df','UId':'82794010-1fff-4a4e-9796-359433a1501e','Col':4,'Row':31,'Format':'numberic','Value':' ','TargetCode':''}</v>
      </c>
    </row>
    <row r="697" spans="1:1" x14ac:dyDescent="0.2">
      <c r="A697" t="str">
        <f>CONCATENATE("{'SheetId':'43a496b5-1b6b-4c24-80a9-5c86fb32b6df'",",","'UId':'7c9d080c-4199-417e-9a23-2efe1463d67d'",",'Col':",COLUMN(BCLCTT_GianTiep!E31),",'Row':",ROW(BCLCTT_GianTiep!E31),",","'Format':'numberic'",",'Value':'",SUBSTITUTE(BCLCTT_GianTiep!E31,"'","\'"),"','TargetCode':''}")</f>
        <v>{'SheetId':'43a496b5-1b6b-4c24-80a9-5c86fb32b6df','UId':'7c9d080c-4199-417e-9a23-2efe1463d67d','Col':5,'Row':31,'Format':'numberic','Value':' ','TargetCode':''}</v>
      </c>
    </row>
    <row r="698" spans="1:1" x14ac:dyDescent="0.2">
      <c r="A698" t="str">
        <f>CONCATENATE("{'SheetId':'43a496b5-1b6b-4c24-80a9-5c86fb32b6df'",",","'UId':'4437dada-c418-43eb-84f2-1e246b715b67'",",'Col':",COLUMN(BCLCTT_GianTiep!C32),",'Row':",ROW(BCLCTT_GianTiep!C32),",","'Format':'string'",",'Value':'",SUBSTITUTE(BCLCTT_GianTiep!C32,"'","\'"),"','TargetCode':''}")</f>
        <v>{'SheetId':'43a496b5-1b6b-4c24-80a9-5c86fb32b6df','UId':'4437dada-c418-43eb-84f2-1e246b715b67','Col':3,'Row':32,'Format':'string','Value':' ','TargetCode':''}</v>
      </c>
    </row>
    <row r="699" spans="1:1" x14ac:dyDescent="0.2">
      <c r="A699" t="str">
        <f>CONCATENATE("{'SheetId':'43a496b5-1b6b-4c24-80a9-5c86fb32b6df'",",","'UId':'a7e36379-5db5-44fe-906e-189dafd2bbb7'",",'Col':",COLUMN(BCLCTT_GianTiep!D32),",'Row':",ROW(BCLCTT_GianTiep!D32),",","'Format':'numberic'",",'Value':'",SUBSTITUTE(BCLCTT_GianTiep!D32,"'","\'"),"','TargetCode':''}")</f>
        <v>{'SheetId':'43a496b5-1b6b-4c24-80a9-5c86fb32b6df','UId':'a7e36379-5db5-44fe-906e-189dafd2bbb7','Col':4,'Row':32,'Format':'numberic','Value':' ','TargetCode':''}</v>
      </c>
    </row>
    <row r="700" spans="1:1" x14ac:dyDescent="0.2">
      <c r="A700" t="str">
        <f>CONCATENATE("{'SheetId':'43a496b5-1b6b-4c24-80a9-5c86fb32b6df'",",","'UId':'bdc9c4ca-a64e-4b8f-8642-efbc7ae53b74'",",'Col':",COLUMN(BCLCTT_GianTiep!E32),",'Row':",ROW(BCLCTT_GianTiep!E32),",","'Format':'numberic'",",'Value':'",SUBSTITUTE(BCLCTT_GianTiep!E32,"'","\'"),"','TargetCode':''}")</f>
        <v>{'SheetId':'43a496b5-1b6b-4c24-80a9-5c86fb32b6df','UId':'bdc9c4ca-a64e-4b8f-8642-efbc7ae53b74','Col':5,'Row':32,'Format':'numberic','Value':' ','TargetCode':''}</v>
      </c>
    </row>
    <row r="701" spans="1:1" x14ac:dyDescent="0.2">
      <c r="A701" t="str">
        <f>CONCATENATE("{'SheetId':'43a496b5-1b6b-4c24-80a9-5c86fb32b6df'",",","'UId':'177e7e00-4272-455c-8de0-b85b62f793de'",",'Col':",COLUMN(BCLCTT_GianTiep!C33),",'Row':",ROW(BCLCTT_GianTiep!C33),",","'Format':'string'",",'Value':'",SUBSTITUTE(BCLCTT_GianTiep!C33,"'","\'"),"','TargetCode':''}")</f>
        <v>{'SheetId':'43a496b5-1b6b-4c24-80a9-5c86fb32b6df','UId':'177e7e00-4272-455c-8de0-b85b62f793de','Col':3,'Row':33,'Format':'string','Value':' ','TargetCode':''}</v>
      </c>
    </row>
    <row r="702" spans="1:1" x14ac:dyDescent="0.2">
      <c r="A702" t="str">
        <f>CONCATENATE("{'SheetId':'43a496b5-1b6b-4c24-80a9-5c86fb32b6df'",",","'UId':'5dd56f21-9f66-45a5-a1aa-f2fd6e308d28'",",'Col':",COLUMN(BCLCTT_GianTiep!D33),",'Row':",ROW(BCLCTT_GianTiep!D33),",","'Format':'numberic'",",'Value':'",SUBSTITUTE(BCLCTT_GianTiep!D33,"'","\'"),"','TargetCode':''}")</f>
        <v>{'SheetId':'43a496b5-1b6b-4c24-80a9-5c86fb32b6df','UId':'5dd56f21-9f66-45a5-a1aa-f2fd6e308d28','Col':4,'Row':33,'Format':'numberic','Value':' ','TargetCode':''}</v>
      </c>
    </row>
    <row r="703" spans="1:1" x14ac:dyDescent="0.2">
      <c r="A703" t="str">
        <f>CONCATENATE("{'SheetId':'43a496b5-1b6b-4c24-80a9-5c86fb32b6df'",",","'UId':'42741206-cddc-4541-8b7c-1a626151d9fa'",",'Col':",COLUMN(BCLCTT_GianTiep!E33),",'Row':",ROW(BCLCTT_GianTiep!E33),",","'Format':'numberic'",",'Value':'",SUBSTITUTE(BCLCTT_GianTiep!E33,"'","\'"),"','TargetCode':''}")</f>
        <v>{'SheetId':'43a496b5-1b6b-4c24-80a9-5c86fb32b6df','UId':'42741206-cddc-4541-8b7c-1a626151d9fa','Col':5,'Row':33,'Format':'numberic','Value':' ','TargetCode':''}</v>
      </c>
    </row>
    <row r="704" spans="1:1" x14ac:dyDescent="0.2">
      <c r="A704" t="str">
        <f>CONCATENATE("{'SheetId':'43a496b5-1b6b-4c24-80a9-5c86fb32b6df'",",","'UId':'5321c28c-399a-4aa6-9de4-84384c6f5f6a'",",'Col':",COLUMN(BCLCTT_GianTiep!C34),",'Row':",ROW(BCLCTT_GianTiep!C34),",","'Format':'string'",",'Value':'",SUBSTITUTE(BCLCTT_GianTiep!C34,"'","\'"),"','TargetCode':''}")</f>
        <v>{'SheetId':'43a496b5-1b6b-4c24-80a9-5c86fb32b6df','UId':'5321c28c-399a-4aa6-9de4-84384c6f5f6a','Col':3,'Row':34,'Format':'string','Value':' ','TargetCode':''}</v>
      </c>
    </row>
    <row r="705" spans="1:1" x14ac:dyDescent="0.2">
      <c r="A705" t="str">
        <f>CONCATENATE("{'SheetId':'43a496b5-1b6b-4c24-80a9-5c86fb32b6df'",",","'UId':'755a60ab-360f-4354-a46e-2c81931bb1a3'",",'Col':",COLUMN(BCLCTT_GianTiep!D34),",'Row':",ROW(BCLCTT_GianTiep!D34),",","'Format':'numberic'",",'Value':'",SUBSTITUTE(BCLCTT_GianTiep!D34,"'","\'"),"','TargetCode':''}")</f>
        <v>{'SheetId':'43a496b5-1b6b-4c24-80a9-5c86fb32b6df','UId':'755a60ab-360f-4354-a46e-2c81931bb1a3','Col':4,'Row':34,'Format':'numberic','Value':' ','TargetCode':''}</v>
      </c>
    </row>
    <row r="706" spans="1:1" x14ac:dyDescent="0.2">
      <c r="A706" t="str">
        <f>CONCATENATE("{'SheetId':'43a496b5-1b6b-4c24-80a9-5c86fb32b6df'",",","'UId':'9c94cbbc-dbf0-4784-abab-138a4764df8c'",",'Col':",COLUMN(BCLCTT_GianTiep!E34),",'Row':",ROW(BCLCTT_GianTiep!E34),",","'Format':'numberic'",",'Value':'",SUBSTITUTE(BCLCTT_GianTiep!E34,"'","\'"),"','TargetCode':''}")</f>
        <v>{'SheetId':'43a496b5-1b6b-4c24-80a9-5c86fb32b6df','UId':'9c94cbbc-dbf0-4784-abab-138a4764df8c','Col':5,'Row':34,'Format':'numberic','Value':' ','TargetCode':''}</v>
      </c>
    </row>
    <row r="707" spans="1:1" x14ac:dyDescent="0.2">
      <c r="A707" t="str">
        <f>CONCATENATE("{'SheetId':'43a496b5-1b6b-4c24-80a9-5c86fb32b6df'",",","'UId':'acc14bef-b446-4106-acf7-bdc5bcabe388'",",'Col':",COLUMN(BCLCTT_GianTiep!C35),",'Row':",ROW(BCLCTT_GianTiep!C35),",","'Format':'string'",",'Value':'",SUBSTITUTE(BCLCTT_GianTiep!C35,"'","\'"),"','TargetCode':''}")</f>
        <v>{'SheetId':'43a496b5-1b6b-4c24-80a9-5c86fb32b6df','UId':'acc14bef-b446-4106-acf7-bdc5bcabe388','Col':3,'Row':35,'Format':'string','Value':' ','TargetCode':''}</v>
      </c>
    </row>
    <row r="708" spans="1:1" x14ac:dyDescent="0.2">
      <c r="A708" t="str">
        <f>CONCATENATE("{'SheetId':'43a496b5-1b6b-4c24-80a9-5c86fb32b6df'",",","'UId':'5a691c69-05f8-42bf-94c6-80debef309e0'",",'Col':",COLUMN(BCLCTT_GianTiep!D35),",'Row':",ROW(BCLCTT_GianTiep!D35),",","'Format':'numberic'",",'Value':'",SUBSTITUTE(BCLCTT_GianTiep!D35,"'","\'"),"','TargetCode':''}")</f>
        <v>{'SheetId':'43a496b5-1b6b-4c24-80a9-5c86fb32b6df','UId':'5a691c69-05f8-42bf-94c6-80debef309e0','Col':4,'Row':35,'Format':'numberic','Value':' ','TargetCode':''}</v>
      </c>
    </row>
    <row r="709" spans="1:1" x14ac:dyDescent="0.2">
      <c r="A709" t="str">
        <f>CONCATENATE("{'SheetId':'43a496b5-1b6b-4c24-80a9-5c86fb32b6df'",",","'UId':'43c8f3da-43a5-4551-8f08-a7f4f8a96e48'",",'Col':",COLUMN(BCLCTT_GianTiep!E35),",'Row':",ROW(BCLCTT_GianTiep!E35),",","'Format':'numberic'",",'Value':'",SUBSTITUTE(BCLCTT_GianTiep!E35,"'","\'"),"','TargetCode':''}")</f>
        <v>{'SheetId':'43a496b5-1b6b-4c24-80a9-5c86fb32b6df','UId':'43c8f3da-43a5-4551-8f08-a7f4f8a96e48','Col':5,'Row':35,'Format':'numberic','Value':' ','TargetCode':''}</v>
      </c>
    </row>
    <row r="710" spans="1:1" x14ac:dyDescent="0.2">
      <c r="A710" t="str">
        <f>CONCATENATE("{'SheetId':'43a496b5-1b6b-4c24-80a9-5c86fb32b6df'",",","'UId':'4ec89e0c-6348-4e4f-9526-1bfb4f838293'",",'Col':",COLUMN(BCLCTT_GianTiep!C36),",'Row':",ROW(BCLCTT_GianTiep!C36),",","'Format':'string'",",'Value':'",SUBSTITUTE(BCLCTT_GianTiep!C36,"'","\'"),"','TargetCode':''}")</f>
        <v>{'SheetId':'43a496b5-1b6b-4c24-80a9-5c86fb32b6df','UId':'4ec89e0c-6348-4e4f-9526-1bfb4f838293','Col':3,'Row':36,'Format':'string','Value':' ','TargetCode':''}</v>
      </c>
    </row>
    <row r="711" spans="1:1" x14ac:dyDescent="0.2">
      <c r="A711" t="str">
        <f>CONCATENATE("{'SheetId':'43a496b5-1b6b-4c24-80a9-5c86fb32b6df'",",","'UId':'21b46e7d-8b04-4f88-b7cc-9b00eec2a049'",",'Col':",COLUMN(BCLCTT_GianTiep!D36),",'Row':",ROW(BCLCTT_GianTiep!D36),",","'Format':'numberic'",",'Value':'",SUBSTITUTE(BCLCTT_GianTiep!D36,"'","\'"),"','TargetCode':''}")</f>
        <v>{'SheetId':'43a496b5-1b6b-4c24-80a9-5c86fb32b6df','UId':'21b46e7d-8b04-4f88-b7cc-9b00eec2a049','Col':4,'Row':36,'Format':'numberic','Value':' ','TargetCode':''}</v>
      </c>
    </row>
    <row r="712" spans="1:1" x14ac:dyDescent="0.2">
      <c r="A712" t="str">
        <f>CONCATENATE("{'SheetId':'43a496b5-1b6b-4c24-80a9-5c86fb32b6df'",",","'UId':'193dc23a-7a1f-4cfe-80ee-b6551ee994bb'",",'Col':",COLUMN(BCLCTT_GianTiep!E36),",'Row':",ROW(BCLCTT_GianTiep!E36),",","'Format':'numberic'",",'Value':'",SUBSTITUTE(BCLCTT_GianTiep!E36,"'","\'"),"','TargetCode':''}")</f>
        <v>{'SheetId':'43a496b5-1b6b-4c24-80a9-5c86fb32b6df','UId':'193dc23a-7a1f-4cfe-80ee-b6551ee994bb','Col':5,'Row':36,'Format':'numberic','Value':' ','TargetCode':''}</v>
      </c>
    </row>
    <row r="713" spans="1:1" x14ac:dyDescent="0.2">
      <c r="A713" t="str">
        <f>CONCATENATE("{'SheetId':'43a496b5-1b6b-4c24-80a9-5c86fb32b6df'",",","'UId':'117c1a7d-cd93-4e25-ad81-91b2ae7cf04a'",",'Col':",COLUMN(BCLCTT_GianTiep!C37),",'Row':",ROW(BCLCTT_GianTiep!C37),",","'Format':'string'",",'Value':'",SUBSTITUTE(BCLCTT_GianTiep!C37,"'","\'"),"','TargetCode':''}")</f>
        <v>{'SheetId':'43a496b5-1b6b-4c24-80a9-5c86fb32b6df','UId':'117c1a7d-cd93-4e25-ad81-91b2ae7cf04a','Col':3,'Row':37,'Format':'string','Value':' ','TargetCode':''}</v>
      </c>
    </row>
    <row r="714" spans="1:1" x14ac:dyDescent="0.2">
      <c r="A714" t="str">
        <f>CONCATENATE("{'SheetId':'43a496b5-1b6b-4c24-80a9-5c86fb32b6df'",",","'UId':'c49e02f3-1d32-4512-bf36-143d39208183'",",'Col':",COLUMN(BCLCTT_GianTiep!D37),",'Row':",ROW(BCLCTT_GianTiep!D37),",","'Format':'numberic'",",'Value':'",SUBSTITUTE(BCLCTT_GianTiep!D37,"'","\'"),"','TargetCode':''}")</f>
        <v>{'SheetId':'43a496b5-1b6b-4c24-80a9-5c86fb32b6df','UId':'c49e02f3-1d32-4512-bf36-143d39208183','Col':4,'Row':37,'Format':'numberic','Value':' ','TargetCode':''}</v>
      </c>
    </row>
    <row r="715" spans="1:1" x14ac:dyDescent="0.2">
      <c r="A715" t="str">
        <f>CONCATENATE("{'SheetId':'43a496b5-1b6b-4c24-80a9-5c86fb32b6df'",",","'UId':'9952d946-4e7c-4b98-89b6-2e382e49e3ed'",",'Col':",COLUMN(BCLCTT_GianTiep!E37),",'Row':",ROW(BCLCTT_GianTiep!E37),",","'Format':'numberic'",",'Value':'",SUBSTITUTE(BCLCTT_GianTiep!E37,"'","\'"),"','TargetCode':''}")</f>
        <v>{'SheetId':'43a496b5-1b6b-4c24-80a9-5c86fb32b6df','UId':'9952d946-4e7c-4b98-89b6-2e382e49e3ed','Col':5,'Row':37,'Format':'numberic','Value':' ','TargetCode':''}</v>
      </c>
    </row>
    <row r="716" spans="1:1" x14ac:dyDescent="0.2">
      <c r="A716" t="str">
        <f>CONCATENATE("{'SheetId':'43a496b5-1b6b-4c24-80a9-5c86fb32b6df'",",","'UId':'8dd3c901-ef19-4d3f-8a74-79f2b4d6cb07'",",'Col':",COLUMN(BCLCTT_GianTiep!C38),",'Row':",ROW(BCLCTT_GianTiep!C38),",","'Format':'string'",",'Value':'",SUBSTITUTE(BCLCTT_GianTiep!C38,"'","\'"),"','TargetCode':''}")</f>
        <v>{'SheetId':'43a496b5-1b6b-4c24-80a9-5c86fb32b6df','UId':'8dd3c901-ef19-4d3f-8a74-79f2b4d6cb07','Col':3,'Row':38,'Format':'string','Value':' ','TargetCode':''}</v>
      </c>
    </row>
    <row r="717" spans="1:1" x14ac:dyDescent="0.2">
      <c r="A717" t="str">
        <f>CONCATENATE("{'SheetId':'43a496b5-1b6b-4c24-80a9-5c86fb32b6df'",",","'UId':'bf449664-5ee7-4a2c-b27e-7618ce5452d2'",",'Col':",COLUMN(BCLCTT_GianTiep!D38),",'Row':",ROW(BCLCTT_GianTiep!D38),",","'Format':'numberic'",",'Value':'",SUBSTITUTE(BCLCTT_GianTiep!D38,"'","\'"),"','TargetCode':''}")</f>
        <v>{'SheetId':'43a496b5-1b6b-4c24-80a9-5c86fb32b6df','UId':'bf449664-5ee7-4a2c-b27e-7618ce5452d2','Col':4,'Row':38,'Format':'numberic','Value':' ','TargetCode':''}</v>
      </c>
    </row>
    <row r="718" spans="1:1" x14ac:dyDescent="0.2">
      <c r="A718" t="str">
        <f>CONCATENATE("{'SheetId':'43a496b5-1b6b-4c24-80a9-5c86fb32b6df'",",","'UId':'bafd4abe-2987-4655-809a-93863e6175f6'",",'Col':",COLUMN(BCLCTT_GianTiep!E38),",'Row':",ROW(BCLCTT_GianTiep!E38),",","'Format':'numberic'",",'Value':'",SUBSTITUTE(BCLCTT_GianTiep!E38,"'","\'"),"','TargetCode':''}")</f>
        <v>{'SheetId':'43a496b5-1b6b-4c24-80a9-5c86fb32b6df','UId':'bafd4abe-2987-4655-809a-93863e6175f6','Col':5,'Row':38,'Format':'numberic','Value':' ','TargetCode':''}</v>
      </c>
    </row>
    <row r="719" spans="1:1" x14ac:dyDescent="0.2">
      <c r="A719" t="str">
        <f>CONCATENATE("{'SheetId':'43a496b5-1b6b-4c24-80a9-5c86fb32b6df'",",","'UId':'ac7bd5ef-112a-48ec-8510-a038841e33cc'",",'Col':",COLUMN(BCLCTT_GianTiep!C39),",'Row':",ROW(BCLCTT_GianTiep!C39),",","'Format':'string'",",'Value':'",SUBSTITUTE(BCLCTT_GianTiep!C39,"'","\'"),"','TargetCode':''}")</f>
        <v>{'SheetId':'43a496b5-1b6b-4c24-80a9-5c86fb32b6df','UId':'ac7bd5ef-112a-48ec-8510-a038841e33cc','Col':3,'Row':39,'Format':'string','Value':' ','TargetCode':''}</v>
      </c>
    </row>
    <row r="720" spans="1:1" x14ac:dyDescent="0.2">
      <c r="A720" t="str">
        <f>CONCATENATE("{'SheetId':'43a496b5-1b6b-4c24-80a9-5c86fb32b6df'",",","'UId':'211f58ca-3578-4f9d-ba24-5c74806284eb'",",'Col':",COLUMN(BCLCTT_GianTiep!D39),",'Row':",ROW(BCLCTT_GianTiep!D39),",","'Format':'numberic'",",'Value':'",SUBSTITUTE(BCLCTT_GianTiep!D39,"'","\'"),"','TargetCode':''}")</f>
        <v>{'SheetId':'43a496b5-1b6b-4c24-80a9-5c86fb32b6df','UId':'211f58ca-3578-4f9d-ba24-5c74806284eb','Col':4,'Row':39,'Format':'numberic','Value':' ','TargetCode':''}</v>
      </c>
    </row>
    <row r="721" spans="1:1" x14ac:dyDescent="0.2">
      <c r="A721" t="str">
        <f>CONCATENATE("{'SheetId':'43a496b5-1b6b-4c24-80a9-5c86fb32b6df'",",","'UId':'c3938400-9566-4bb5-8930-4ec4e49da368'",",'Col':",COLUMN(BCLCTT_GianTiep!E39),",'Row':",ROW(BCLCTT_GianTiep!E39),",","'Format':'numberic'",",'Value':'",SUBSTITUTE(BCLCTT_GianTiep!E39,"'","\'"),"','TargetCode':''}")</f>
        <v>{'SheetId':'43a496b5-1b6b-4c24-80a9-5c86fb32b6df','UId':'c3938400-9566-4bb5-8930-4ec4e49da368','Col':5,'Row':39,'Format':'numberic','Value':' ','TargetCode':''}</v>
      </c>
    </row>
    <row r="722" spans="1:1" x14ac:dyDescent="0.2">
      <c r="A722" t="str">
        <f>CONCATENATE("{'SheetId':'43a496b5-1b6b-4c24-80a9-5c86fb32b6df'",",","'UId':'eeaf3382-cf21-41f0-8291-178bfc355daa'",",'Col':",COLUMN(BCLCTT_GianTiep!C40),",'Row':",ROW(BCLCTT_GianTiep!C40),",","'Format':'string'",",'Value':'",SUBSTITUTE(BCLCTT_GianTiep!C40,"'","\'"),"','TargetCode':''}")</f>
        <v>{'SheetId':'43a496b5-1b6b-4c24-80a9-5c86fb32b6df','UId':'eeaf3382-cf21-41f0-8291-178bfc355daa','Col':3,'Row':40,'Format':'string','Value':' ','TargetCode':''}</v>
      </c>
    </row>
    <row r="723" spans="1:1" x14ac:dyDescent="0.2">
      <c r="A723" t="str">
        <f>CONCATENATE("{'SheetId':'43a496b5-1b6b-4c24-80a9-5c86fb32b6df'",",","'UId':'85fa9005-3fda-4b49-adf9-52d220eda2b4'",",'Col':",COLUMN(BCLCTT_GianTiep!D40),",'Row':",ROW(BCLCTT_GianTiep!D40),",","'Format':'numberic'",",'Value':'",SUBSTITUTE(BCLCTT_GianTiep!D40,"'","\'"),"','TargetCode':''}")</f>
        <v>{'SheetId':'43a496b5-1b6b-4c24-80a9-5c86fb32b6df','UId':'85fa9005-3fda-4b49-adf9-52d220eda2b4','Col':4,'Row':40,'Format':'numberic','Value':' ','TargetCode':''}</v>
      </c>
    </row>
    <row r="724" spans="1:1" x14ac:dyDescent="0.2">
      <c r="A724" t="str">
        <f>CONCATENATE("{'SheetId':'43a496b5-1b6b-4c24-80a9-5c86fb32b6df'",",","'UId':'9ca992f5-577b-4c3d-9831-7a07ac91060e'",",'Col':",COLUMN(BCLCTT_GianTiep!E40),",'Row':",ROW(BCLCTT_GianTiep!E40),",","'Format':'numberic'",",'Value':'",SUBSTITUTE(BCLCTT_GianTiep!E40,"'","\'"),"','TargetCode':''}")</f>
        <v>{'SheetId':'43a496b5-1b6b-4c24-80a9-5c86fb32b6df','UId':'9ca992f5-577b-4c3d-9831-7a07ac91060e','Col':5,'Row':40,'Format':'numberic','Value':' ','TargetCode':''}</v>
      </c>
    </row>
    <row r="725" spans="1:1" x14ac:dyDescent="0.2">
      <c r="A725" t="str">
        <f>CONCATENATE("{'SheetId':'43a496b5-1b6b-4c24-80a9-5c86fb32b6df'",",","'UId':'21149970-46b8-4ce8-8f03-613cde7d4a79'",",'Col':",COLUMN(BCLCTT_GianTiep!C41),",'Row':",ROW(BCLCTT_GianTiep!C41),",","'Format':'string'",",'Value':'",SUBSTITUTE(BCLCTT_GianTiep!C41,"'","\'"),"','TargetCode':''}")</f>
        <v>{'SheetId':'43a496b5-1b6b-4c24-80a9-5c86fb32b6df','UId':'21149970-46b8-4ce8-8f03-613cde7d4a79','Col':3,'Row':41,'Format':'string','Value':' ','TargetCode':''}</v>
      </c>
    </row>
    <row r="726" spans="1:1" x14ac:dyDescent="0.2">
      <c r="A726" t="str">
        <f>CONCATENATE("{'SheetId':'43a496b5-1b6b-4c24-80a9-5c86fb32b6df'",",","'UId':'75c49a5b-6276-416c-a592-0a5793c53ab3'",",'Col':",COLUMN(BCLCTT_GianTiep!D41),",'Row':",ROW(BCLCTT_GianTiep!D41),",","'Format':'numberic'",",'Value':'",SUBSTITUTE(BCLCTT_GianTiep!D41,"'","\'"),"','TargetCode':''}")</f>
        <v>{'SheetId':'43a496b5-1b6b-4c24-80a9-5c86fb32b6df','UId':'75c49a5b-6276-416c-a592-0a5793c53ab3','Col':4,'Row':41,'Format':'numberic','Value':' ','TargetCode':''}</v>
      </c>
    </row>
    <row r="727" spans="1:1" x14ac:dyDescent="0.2">
      <c r="A727" t="str">
        <f>CONCATENATE("{'SheetId':'43a496b5-1b6b-4c24-80a9-5c86fb32b6df'",",","'UId':'833ab92c-c1cd-4b4a-9f4b-1cbad3eb0bd9'",",'Col':",COLUMN(BCLCTT_GianTiep!E41),",'Row':",ROW(BCLCTT_GianTiep!E41),",","'Format':'numberic'",",'Value':'",SUBSTITUTE(BCLCTT_GianTiep!E41,"'","\'"),"','TargetCode':''}")</f>
        <v>{'SheetId':'43a496b5-1b6b-4c24-80a9-5c86fb32b6df','UId':'833ab92c-c1cd-4b4a-9f4b-1cbad3eb0bd9','Col':5,'Row':41,'Format':'numberic','Value':' ','TargetCode':''}</v>
      </c>
    </row>
    <row r="728" spans="1:1" x14ac:dyDescent="0.2">
      <c r="A728" t="str">
        <f>CONCATENATE("{'SheetId':'43a496b5-1b6b-4c24-80a9-5c86fb32b6df'",",","'UId':'144caefa-d873-4d99-b7cf-832fd5719a18'",",'Col':",COLUMN(BCLCTT_GianTiep!C42),",'Row':",ROW(BCLCTT_GianTiep!C42),",","'Format':'string'",",'Value':'",SUBSTITUTE(BCLCTT_GianTiep!C42,"'","\'"),"','TargetCode':''}")</f>
        <v>{'SheetId':'43a496b5-1b6b-4c24-80a9-5c86fb32b6df','UId':'144caefa-d873-4d99-b7cf-832fd5719a18','Col':3,'Row':42,'Format':'string','Value':'','TargetCode':''}</v>
      </c>
    </row>
    <row r="729" spans="1:1" x14ac:dyDescent="0.2">
      <c r="A729" t="str">
        <f>CONCATENATE("{'SheetId':'43a496b5-1b6b-4c24-80a9-5c86fb32b6df'",",","'UId':'6a5bcaa7-6612-4329-8610-74a72f5b8ebc'",",'Col':",COLUMN(BCLCTT_GianTiep!D42),",'Row':",ROW(BCLCTT_GianTiep!D42),",","'Format':'numberic'",",'Value':'",SUBSTITUTE(BCLCTT_GianTiep!D42,"'","\'"),"','TargetCode':''}")</f>
        <v>{'SheetId':'43a496b5-1b6b-4c24-80a9-5c86fb32b6df','UId':'6a5bcaa7-6612-4329-8610-74a72f5b8ebc','Col':4,'Row':42,'Format':'numberic','Value':'','TargetCode':''}</v>
      </c>
    </row>
    <row r="730" spans="1:1" x14ac:dyDescent="0.2">
      <c r="A730" t="str">
        <f>CONCATENATE("{'SheetId':'43a496b5-1b6b-4c24-80a9-5c86fb32b6df'",",","'UId':'3f8e4602-0a00-4ece-9594-092605991e62'",",'Col':",COLUMN(BCLCTT_GianTiep!E42),",'Row':",ROW(BCLCTT_GianTiep!E42),",","'Format':'numberic'",",'Value':'",SUBSTITUTE(BCLCTT_GianTiep!E42,"'","\'"),"','TargetCode':''}")</f>
        <v>{'SheetId':'43a496b5-1b6b-4c24-80a9-5c86fb32b6df','UId':'3f8e4602-0a00-4ece-9594-092605991e62','Col':5,'Row':42,'Format':'numberic','Value':'','TargetCode':''}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Tong quat</vt:lpstr>
      <vt:lpstr>BangCanDoiKeToan</vt:lpstr>
      <vt:lpstr>BCLCTT_TrucTiep</vt:lpstr>
      <vt:lpstr>BCTinhHinhBienDongVCSH</vt:lpstr>
      <vt:lpstr>BCKetQuaHoatDongKinhDoanh_06202</vt:lpstr>
      <vt:lpstr>BCLCTT_GianTiep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Minh Hang</dc:creator>
  <cp:lastModifiedBy>hbs</cp:lastModifiedBy>
  <dcterms:created xsi:type="dcterms:W3CDTF">2024-07-21T02:23:26Z</dcterms:created>
  <dcterms:modified xsi:type="dcterms:W3CDTF">2025-04-18T08:48:25Z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

<file path=package/services/digital-signature/_rels/origin.psdsor.rels>&#65279;<?xml version="1.0" encoding="utf-8"?><Relationships xmlns="http://schemas.openxmlformats.org/package/2006/relationships"><Relationship Type="http://schemas.openxmlformats.org/package/2006/relationships/digital-signature/signature" Target="/package/services/digital-signature/xml-signature/1911f6f2303d402eaf5c5970881dd3df.psdsxs" Id="R6b45673a54194b7e" /></Relationships>
</file>